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Videokameras" sheetId="1" r:id="rId1"/>
    <sheet name="Filmkameras" sheetId="2" r:id="rId2"/>
  </sheets>
  <definedNames/>
  <calcPr fullCalcOnLoad="1"/>
</workbook>
</file>

<file path=xl/sharedStrings.xml><?xml version="1.0" encoding="utf-8"?>
<sst xmlns="http://schemas.openxmlformats.org/spreadsheetml/2006/main" count="84" uniqueCount="57">
  <si>
    <t>LDK 100</t>
  </si>
  <si>
    <t>AJ-SDX 900</t>
  </si>
  <si>
    <t>DSR-500 WSP</t>
  </si>
  <si>
    <t>DVW-707P</t>
  </si>
  <si>
    <t>DVCPro</t>
  </si>
  <si>
    <t>Studio</t>
  </si>
  <si>
    <t>DVCam</t>
  </si>
  <si>
    <t>Kamera</t>
  </si>
  <si>
    <t>Format</t>
  </si>
  <si>
    <t>Digit.Beta</t>
  </si>
  <si>
    <t>Blende bei</t>
  </si>
  <si>
    <t>Beleucht.(in lx)</t>
  </si>
  <si>
    <t>Lichtverst.(in dB)</t>
  </si>
  <si>
    <t>Belichtungszeit (in s)</t>
  </si>
  <si>
    <t>HDW-F900R</t>
  </si>
  <si>
    <t>HDCam</t>
  </si>
  <si>
    <t>GX-HD100E</t>
  </si>
  <si>
    <t>HDV</t>
  </si>
  <si>
    <t>AJ-HDC27HE</t>
  </si>
  <si>
    <t>DVCPro-HD</t>
  </si>
  <si>
    <t>ISO-Entsprechung und notwendige Beleuchtungsstärke für elektronische Kameras</t>
  </si>
  <si>
    <t>entspr. ASA</t>
  </si>
  <si>
    <t>entspr. DIN</t>
  </si>
  <si>
    <t>Technische</t>
  </si>
  <si>
    <t>entspricht</t>
  </si>
  <si>
    <t>bei 0 dB</t>
  </si>
  <si>
    <t>Lichtverstärk.</t>
  </si>
  <si>
    <t>Daten laut</t>
  </si>
  <si>
    <t>Hersteller</t>
  </si>
  <si>
    <t>Berechnung der Belichtungszeit</t>
  </si>
  <si>
    <t xml:space="preserve">Bildfrequenz : </t>
  </si>
  <si>
    <t>fps  (Bilder / Sekunde)</t>
  </si>
  <si>
    <t xml:space="preserve">Öffn.-Winkel d. Sektorenblende : </t>
  </si>
  <si>
    <t>Grad</t>
  </si>
  <si>
    <t xml:space="preserve">Belichtungszeit = </t>
  </si>
  <si>
    <t>ASA</t>
  </si>
  <si>
    <t>DIN</t>
  </si>
  <si>
    <t xml:space="preserve">Belichtungszeit : </t>
  </si>
  <si>
    <t>s   =</t>
  </si>
  <si>
    <t>( Bei Eingabe von "0" wird der berechnete</t>
  </si>
  <si>
    <t>Wert aus der oberen Tabelle übernommen. )</t>
  </si>
  <si>
    <t xml:space="preserve"> s</t>
  </si>
  <si>
    <t>Belichtungszeit und notwendige Beleuchtungsstärke für Filmkameras</t>
  </si>
  <si>
    <t>bei Blende</t>
  </si>
  <si>
    <t>notwendige Beleuchtungsstärke</t>
  </si>
  <si>
    <t>Empfindlichkeit</t>
  </si>
  <si>
    <t>d. Filmmaterials</t>
  </si>
  <si>
    <t>(in lx)</t>
  </si>
  <si>
    <t>notwendige Beleuchtungsstärke (in lx) bei</t>
  </si>
  <si>
    <t xml:space="preserve"> und 0 dB Lichtverstärkung für Blende...</t>
  </si>
  <si>
    <t>s =</t>
  </si>
  <si>
    <t xml:space="preserve"> s Belichtungszeit</t>
  </si>
  <si>
    <t>Die Werte in den anderen Zellen werden berechnet, oder sind konstant.</t>
  </si>
  <si>
    <t>Diese Zellen sind für manuelle Eingaben gesperrt um die Formeln nicht zu überschreiben!</t>
  </si>
  <si>
    <r>
      <t>Werte in den gelben Zellen</t>
    </r>
    <r>
      <rPr>
        <sz val="8"/>
        <rFont val="Arial"/>
        <family val="2"/>
      </rPr>
      <t xml:space="preserve"> (Kameraname, Blende bei 2000 lx, Belichtungszeit und Lichtverstärkung) </t>
    </r>
    <r>
      <rPr>
        <b/>
        <sz val="8"/>
        <rFont val="Arial"/>
        <family val="2"/>
      </rPr>
      <t>können verändert werden</t>
    </r>
    <r>
      <rPr>
        <sz val="8"/>
        <rFont val="Arial"/>
        <family val="2"/>
      </rPr>
      <t>.</t>
    </r>
  </si>
  <si>
    <r>
      <t>Werte in den gelben Zellen</t>
    </r>
    <r>
      <rPr>
        <sz val="8"/>
        <rFont val="Arial"/>
        <family val="2"/>
      </rPr>
      <t xml:space="preserve"> (Bildfrequenz, Öffnungswinkel der Sektorenblende, Belichtungszeit und Empfindlichkeit des Filmmaterials)</t>
    </r>
    <r>
      <rPr>
        <b/>
        <sz val="8"/>
        <rFont val="Arial"/>
        <family val="2"/>
      </rPr>
      <t xml:space="preserve"> können verändert werden.</t>
    </r>
  </si>
  <si>
    <t>( Download unter:     www.frank-wehmeyer.de/frank/unterricht 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</si>
</sst>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88">
    <border>
      <left/>
      <right/>
      <top/>
      <bottom/>
      <diagonal/>
    </border>
    <border>
      <left style="medium"/>
      <right style="thin"/>
      <top style="thick"/>
      <bottom style="dotted"/>
    </border>
    <border>
      <left style="thin"/>
      <right style="thin"/>
      <top style="thick"/>
      <bottom style="dotted"/>
    </border>
    <border>
      <left style="thin"/>
      <right style="thick"/>
      <top style="thick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ck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ck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medium"/>
      <right style="thin"/>
      <top style="dotted"/>
      <bottom style="thick"/>
    </border>
    <border>
      <left style="thin"/>
      <right style="thin"/>
      <top style="dotted"/>
      <bottom style="thick"/>
    </border>
    <border>
      <left style="thin"/>
      <right style="thick"/>
      <top style="dotted"/>
      <bottom style="thick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thick"/>
      <top style="dotted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ck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ck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ck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" fontId="5" fillId="4" borderId="7" xfId="0" applyNumberFormat="1" applyFont="1" applyFill="1" applyBorder="1" applyAlignment="1" applyProtection="1">
      <alignment horizontal="center" vertical="center"/>
      <protection hidden="1"/>
    </xf>
    <xf numFmtId="1" fontId="5" fillId="4" borderId="8" xfId="0" applyNumberFormat="1" applyFont="1" applyFill="1" applyBorder="1" applyAlignment="1" applyProtection="1">
      <alignment horizontal="center" vertical="center"/>
      <protection hidden="1"/>
    </xf>
    <xf numFmtId="1" fontId="5" fillId="4" borderId="9" xfId="0" applyNumberFormat="1" applyFont="1" applyFill="1" applyBorder="1" applyAlignment="1" applyProtection="1">
      <alignment horizontal="center" vertical="center"/>
      <protection hidden="1"/>
    </xf>
    <xf numFmtId="0" fontId="5" fillId="3" borderId="16" xfId="0" applyNumberFormat="1" applyFont="1" applyFill="1" applyBorder="1" applyAlignment="1" applyProtection="1">
      <alignment horizontal="center" vertical="center"/>
      <protection hidden="1"/>
    </xf>
    <xf numFmtId="0" fontId="5" fillId="3" borderId="17" xfId="0" applyNumberFormat="1" applyFont="1" applyFill="1" applyBorder="1" applyAlignment="1" applyProtection="1">
      <alignment horizontal="center" vertical="center"/>
      <protection hidden="1"/>
    </xf>
    <xf numFmtId="0" fontId="5" fillId="3" borderId="18" xfId="0" applyNumberFormat="1" applyFont="1" applyFill="1" applyBorder="1" applyAlignment="1" applyProtection="1">
      <alignment horizontal="center" vertical="center"/>
      <protection hidden="1"/>
    </xf>
    <xf numFmtId="0" fontId="5" fillId="3" borderId="19" xfId="0" applyNumberFormat="1" applyFont="1" applyFill="1" applyBorder="1" applyAlignment="1" applyProtection="1">
      <alignment horizontal="center" vertical="center"/>
      <protection hidden="1"/>
    </xf>
    <xf numFmtId="0" fontId="5" fillId="3" borderId="20" xfId="0" applyNumberFormat="1" applyFont="1" applyFill="1" applyBorder="1" applyAlignment="1" applyProtection="1">
      <alignment horizontal="center" vertical="center"/>
      <protection hidden="1"/>
    </xf>
    <xf numFmtId="0" fontId="5" fillId="3" borderId="21" xfId="0" applyNumberFormat="1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0" fontId="1" fillId="5" borderId="23" xfId="0" applyFont="1" applyFill="1" applyBorder="1" applyAlignment="1" applyProtection="1">
      <alignment horizontal="center" vertical="center"/>
      <protection hidden="1"/>
    </xf>
    <xf numFmtId="0" fontId="1" fillId="5" borderId="24" xfId="0" applyFont="1" applyFill="1" applyBorder="1" applyAlignment="1" applyProtection="1">
      <alignment horizontal="center" vertical="center"/>
      <protection hidden="1"/>
    </xf>
    <xf numFmtId="0" fontId="1" fillId="6" borderId="22" xfId="0" applyFont="1" applyFill="1" applyBorder="1" applyAlignment="1" applyProtection="1">
      <alignment horizontal="center" vertical="center" wrapText="1"/>
      <protection hidden="1"/>
    </xf>
    <xf numFmtId="0" fontId="1" fillId="6" borderId="25" xfId="0" applyFont="1" applyFill="1" applyBorder="1" applyAlignment="1" applyProtection="1">
      <alignment horizontal="center" vertical="center" wrapText="1"/>
      <protection hidden="1"/>
    </xf>
    <xf numFmtId="0" fontId="5" fillId="5" borderId="26" xfId="0" applyFont="1" applyFill="1" applyBorder="1" applyAlignment="1" applyProtection="1">
      <alignment horizontal="center" vertical="center"/>
      <protection hidden="1"/>
    </xf>
    <xf numFmtId="0" fontId="5" fillId="5" borderId="27" xfId="0" applyFont="1" applyFill="1" applyBorder="1" applyAlignment="1" applyProtection="1">
      <alignment horizontal="center" vertical="center"/>
      <protection hidden="1"/>
    </xf>
    <xf numFmtId="0" fontId="5" fillId="5" borderId="28" xfId="0" applyFont="1" applyFill="1" applyBorder="1" applyAlignment="1" applyProtection="1">
      <alignment horizontal="center" vertical="center"/>
      <protection hidden="1"/>
    </xf>
    <xf numFmtId="0" fontId="0" fillId="3" borderId="29" xfId="0" applyFill="1" applyBorder="1" applyAlignment="1" applyProtection="1">
      <alignment horizontal="right" vertical="center"/>
      <protection hidden="1"/>
    </xf>
    <xf numFmtId="0" fontId="0" fillId="3" borderId="0" xfId="0" applyFill="1" applyBorder="1" applyAlignment="1" applyProtection="1">
      <alignment horizontal="right" vertical="center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30" xfId="0" applyFill="1" applyBorder="1" applyAlignment="1" applyProtection="1">
      <alignment/>
      <protection hidden="1"/>
    </xf>
    <xf numFmtId="0" fontId="0" fillId="3" borderId="31" xfId="0" applyFill="1" applyBorder="1" applyAlignment="1" applyProtection="1">
      <alignment horizontal="right" vertical="center"/>
      <protection hidden="1"/>
    </xf>
    <xf numFmtId="0" fontId="5" fillId="3" borderId="32" xfId="0" applyFont="1" applyFill="1" applyBorder="1" applyAlignment="1" applyProtection="1">
      <alignment horizontal="center"/>
      <protection hidden="1"/>
    </xf>
    <xf numFmtId="0" fontId="0" fillId="3" borderId="29" xfId="0" applyFill="1" applyBorder="1" applyAlignment="1" applyProtection="1">
      <alignment/>
      <protection hidden="1"/>
    </xf>
    <xf numFmtId="0" fontId="0" fillId="3" borderId="33" xfId="0" applyFill="1" applyBorder="1" applyAlignment="1" applyProtection="1">
      <alignment/>
      <protection hidden="1"/>
    </xf>
    <xf numFmtId="0" fontId="5" fillId="3" borderId="34" xfId="0" applyFont="1" applyFill="1" applyBorder="1" applyAlignment="1" applyProtection="1">
      <alignment horizontal="center" vertical="top"/>
      <protection hidden="1"/>
    </xf>
    <xf numFmtId="0" fontId="0" fillId="3" borderId="35" xfId="0" applyFill="1" applyBorder="1" applyAlignment="1" applyProtection="1">
      <alignment/>
      <protection hidden="1"/>
    </xf>
    <xf numFmtId="0" fontId="5" fillId="3" borderId="36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5" fillId="3" borderId="37" xfId="0" applyFont="1" applyFill="1" applyBorder="1" applyAlignment="1" applyProtection="1">
      <alignment horizontal="center"/>
      <protection hidden="1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5" borderId="40" xfId="0" applyFont="1" applyFill="1" applyBorder="1" applyAlignment="1" applyProtection="1">
      <alignment horizontal="center" vertical="center" textRotation="90"/>
      <protection hidden="1"/>
    </xf>
    <xf numFmtId="0" fontId="0" fillId="0" borderId="40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6" fillId="5" borderId="34" xfId="0" applyFont="1" applyFill="1" applyBorder="1" applyAlignment="1" applyProtection="1">
      <alignment horizontal="center" vertical="center" textRotation="90"/>
      <protection hidden="1"/>
    </xf>
    <xf numFmtId="0" fontId="0" fillId="0" borderId="34" xfId="0" applyBorder="1" applyAlignment="1">
      <alignment horizontal="center" vertical="center" textRotation="90"/>
    </xf>
    <xf numFmtId="0" fontId="0" fillId="5" borderId="30" xfId="0" applyFont="1" applyFill="1" applyBorder="1" applyAlignment="1" applyProtection="1">
      <alignment horizontal="center" vertical="center"/>
      <protection hidden="1"/>
    </xf>
    <xf numFmtId="0" fontId="0" fillId="5" borderId="29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5" borderId="31" xfId="0" applyFont="1" applyFill="1" applyBorder="1" applyAlignment="1" applyProtection="1">
      <alignment horizontal="center" vertical="center"/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2" fillId="5" borderId="43" xfId="0" applyFont="1" applyFill="1" applyBorder="1" applyAlignment="1" applyProtection="1">
      <alignment horizontal="center" vertical="center" textRotation="90"/>
      <protection hidden="1"/>
    </xf>
    <xf numFmtId="0" fontId="2" fillId="5" borderId="31" xfId="0" applyFont="1" applyFill="1" applyBorder="1" applyAlignment="1" applyProtection="1">
      <alignment horizontal="center" vertical="center" textRotation="90"/>
      <protection hidden="1"/>
    </xf>
    <xf numFmtId="0" fontId="2" fillId="5" borderId="44" xfId="0" applyFont="1" applyFill="1" applyBorder="1" applyAlignment="1" applyProtection="1">
      <alignment horizontal="center" vertical="center" textRotation="90"/>
      <protection hidden="1"/>
    </xf>
    <xf numFmtId="0" fontId="2" fillId="5" borderId="40" xfId="0" applyFont="1" applyFill="1" applyBorder="1" applyAlignment="1" applyProtection="1">
      <alignment horizontal="center" vertical="center" textRotation="90" wrapText="1"/>
      <protection hidden="1"/>
    </xf>
    <xf numFmtId="0" fontId="2" fillId="5" borderId="0" xfId="0" applyFont="1" applyFill="1" applyBorder="1" applyAlignment="1" applyProtection="1">
      <alignment horizontal="center" vertical="center" textRotation="90" wrapText="1"/>
      <protection hidden="1"/>
    </xf>
    <xf numFmtId="0" fontId="2" fillId="5" borderId="34" xfId="0" applyFont="1" applyFill="1" applyBorder="1" applyAlignment="1" applyProtection="1">
      <alignment horizontal="center" vertical="center" textRotation="90" wrapText="1"/>
      <protection hidden="1"/>
    </xf>
    <xf numFmtId="0" fontId="4" fillId="5" borderId="0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2" fillId="5" borderId="45" xfId="0" applyFont="1" applyFill="1" applyBorder="1" applyAlignment="1" applyProtection="1">
      <alignment horizontal="center" vertical="center" textRotation="90" wrapText="1"/>
      <protection hidden="1"/>
    </xf>
    <xf numFmtId="0" fontId="2" fillId="5" borderId="46" xfId="0" applyFont="1" applyFill="1" applyBorder="1" applyAlignment="1" applyProtection="1">
      <alignment horizontal="center" vertical="center" textRotation="90" wrapText="1"/>
      <protection hidden="1"/>
    </xf>
    <xf numFmtId="0" fontId="2" fillId="5" borderId="47" xfId="0" applyFont="1" applyFill="1" applyBorder="1" applyAlignment="1" applyProtection="1">
      <alignment horizontal="center" vertical="center" textRotation="90" wrapText="1"/>
      <protection hidden="1"/>
    </xf>
    <xf numFmtId="0" fontId="2" fillId="5" borderId="48" xfId="0" applyFont="1" applyFill="1" applyBorder="1" applyAlignment="1" applyProtection="1">
      <alignment horizontal="center" vertical="center" textRotation="90"/>
      <protection hidden="1"/>
    </xf>
    <xf numFmtId="0" fontId="2" fillId="5" borderId="49" xfId="0" applyFont="1" applyFill="1" applyBorder="1" applyAlignment="1" applyProtection="1">
      <alignment horizontal="center" vertical="center" textRotation="90"/>
      <protection hidden="1"/>
    </xf>
    <xf numFmtId="0" fontId="2" fillId="2" borderId="0" xfId="0" applyNumberFormat="1" applyFont="1" applyFill="1" applyBorder="1" applyAlignment="1" applyProtection="1">
      <alignment horizontal="center" vertical="top" textRotation="90"/>
      <protection locked="0"/>
    </xf>
    <xf numFmtId="0" fontId="0" fillId="2" borderId="0" xfId="0" applyNumberFormat="1" applyFill="1" applyAlignment="1" applyProtection="1">
      <alignment horizontal="center" vertical="top" textRotation="90"/>
      <protection locked="0"/>
    </xf>
    <xf numFmtId="0" fontId="0" fillId="2" borderId="50" xfId="0" applyNumberFormat="1" applyFill="1" applyBorder="1" applyAlignment="1" applyProtection="1">
      <alignment horizontal="center" vertical="top" textRotation="90"/>
      <protection locked="0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2" fillId="5" borderId="0" xfId="0" applyFont="1" applyFill="1" applyBorder="1" applyAlignment="1" applyProtection="1">
      <alignment horizontal="center" vertical="center" textRotation="90"/>
      <protection hidden="1"/>
    </xf>
    <xf numFmtId="0" fontId="2" fillId="5" borderId="42" xfId="0" applyFont="1" applyFill="1" applyBorder="1" applyAlignment="1" applyProtection="1">
      <alignment horizontal="center" vertical="center" textRotation="90"/>
      <protection hidden="1"/>
    </xf>
    <xf numFmtId="0" fontId="2" fillId="5" borderId="51" xfId="0" applyFont="1" applyFill="1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2" fillId="5" borderId="34" xfId="0" applyFont="1" applyFill="1" applyBorder="1" applyAlignment="1" applyProtection="1">
      <alignment horizontal="center" textRotation="90"/>
      <protection hidden="1"/>
    </xf>
    <xf numFmtId="0" fontId="0" fillId="0" borderId="34" xfId="0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5" fillId="3" borderId="52" xfId="0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5" fillId="3" borderId="54" xfId="0" applyNumberFormat="1" applyFont="1" applyFill="1" applyBorder="1" applyAlignment="1" applyProtection="1">
      <alignment horizontal="center" vertical="center"/>
      <protection hidden="1"/>
    </xf>
    <xf numFmtId="0" fontId="2" fillId="3" borderId="29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3" borderId="29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3" borderId="55" xfId="0" applyFill="1" applyBorder="1" applyAlignment="1" applyProtection="1">
      <alignment horizontal="right" vertical="center"/>
      <protection hidden="1"/>
    </xf>
    <xf numFmtId="0" fontId="0" fillId="3" borderId="38" xfId="0" applyFill="1" applyBorder="1" applyAlignment="1" applyProtection="1">
      <alignment horizontal="right" vertical="center"/>
      <protection hidden="1"/>
    </xf>
    <xf numFmtId="0" fontId="0" fillId="3" borderId="56" xfId="0" applyFill="1" applyBorder="1" applyAlignment="1" applyProtection="1">
      <alignment horizontal="right" vertical="center"/>
      <protection hidden="1"/>
    </xf>
    <xf numFmtId="0" fontId="0" fillId="3" borderId="39" xfId="0" applyFill="1" applyBorder="1" applyAlignment="1" applyProtection="1">
      <alignment horizontal="right" vertical="center"/>
      <protection hidden="1"/>
    </xf>
    <xf numFmtId="0" fontId="6" fillId="3" borderId="31" xfId="0" applyFont="1" applyFill="1" applyBorder="1" applyAlignment="1" applyProtection="1">
      <alignment horizontal="right" vertical="center"/>
      <protection hidden="1"/>
    </xf>
    <xf numFmtId="0" fontId="6" fillId="3" borderId="0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6" fillId="3" borderId="49" xfId="0" applyFont="1" applyFill="1" applyBorder="1" applyAlignment="1" applyProtection="1">
      <alignment horizontal="right" vertical="center"/>
      <protection hidden="1"/>
    </xf>
    <xf numFmtId="0" fontId="6" fillId="3" borderId="50" xfId="0" applyFont="1" applyFill="1" applyBorder="1" applyAlignment="1" applyProtection="1">
      <alignment horizontal="right" vertical="center"/>
      <protection hidden="1"/>
    </xf>
    <xf numFmtId="0" fontId="7" fillId="3" borderId="50" xfId="0" applyFont="1" applyFill="1" applyBorder="1" applyAlignment="1" applyProtection="1">
      <alignment horizontal="right" vertical="center"/>
      <protection hidden="1"/>
    </xf>
    <xf numFmtId="0" fontId="5" fillId="3" borderId="29" xfId="0" applyFont="1" applyFill="1" applyBorder="1" applyAlignment="1" applyProtection="1">
      <alignment horizontal="right" vertical="center"/>
      <protection hidden="1"/>
    </xf>
    <xf numFmtId="0" fontId="0" fillId="3" borderId="29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8" fillId="5" borderId="30" xfId="0" applyFont="1" applyFill="1" applyBorder="1" applyAlignment="1" applyProtection="1">
      <alignment horizontal="center" vertical="center"/>
      <protection hidden="1"/>
    </xf>
    <xf numFmtId="0" fontId="8" fillId="5" borderId="29" xfId="0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5" fillId="5" borderId="46" xfId="0" applyFont="1" applyFill="1" applyBorder="1" applyAlignment="1" applyProtection="1">
      <alignment horizontal="center" vertical="center"/>
      <protection hidden="1"/>
    </xf>
    <xf numFmtId="0" fontId="0" fillId="5" borderId="27" xfId="0" applyFill="1" applyBorder="1" applyAlignment="1" applyProtection="1">
      <alignment/>
      <protection hidden="1"/>
    </xf>
    <xf numFmtId="0" fontId="0" fillId="3" borderId="38" xfId="0" applyFill="1" applyBorder="1" applyAlignment="1" applyProtection="1">
      <alignment horizontal="left" vertical="center"/>
      <protection hidden="1"/>
    </xf>
    <xf numFmtId="0" fontId="0" fillId="3" borderId="57" xfId="0" applyFill="1" applyBorder="1" applyAlignment="1" applyProtection="1">
      <alignment/>
      <protection hidden="1"/>
    </xf>
    <xf numFmtId="0" fontId="0" fillId="3" borderId="39" xfId="0" applyFill="1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58" xfId="0" applyBorder="1" applyAlignment="1" applyProtection="1">
      <alignment/>
      <protection hidden="1"/>
    </xf>
    <xf numFmtId="0" fontId="5" fillId="3" borderId="50" xfId="0" applyFont="1" applyFill="1" applyBorder="1" applyAlignment="1" applyProtection="1">
      <alignment vertical="center"/>
      <protection hidden="1"/>
    </xf>
    <xf numFmtId="0" fontId="0" fillId="0" borderId="59" xfId="0" applyBorder="1" applyAlignment="1" applyProtection="1">
      <alignment/>
      <protection hidden="1"/>
    </xf>
    <xf numFmtId="0" fontId="5" fillId="3" borderId="34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5" fillId="3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5" fillId="3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/>
      <protection hidden="1"/>
    </xf>
    <xf numFmtId="0" fontId="5" fillId="3" borderId="66" xfId="0" applyNumberFormat="1" applyFont="1" applyFill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5" fillId="5" borderId="31" xfId="0" applyFont="1" applyFill="1" applyBorder="1" applyAlignment="1" applyProtection="1">
      <alignment horizontal="left" vertical="center" textRotation="90"/>
      <protection hidden="1"/>
    </xf>
    <xf numFmtId="0" fontId="5" fillId="5" borderId="49" xfId="0" applyFont="1" applyFill="1" applyBorder="1" applyAlignment="1" applyProtection="1">
      <alignment horizontal="left" vertical="center" textRotation="90"/>
      <protection hidden="1"/>
    </xf>
    <xf numFmtId="0" fontId="0" fillId="0" borderId="0" xfId="0" applyFont="1" applyAlignment="1">
      <alignment/>
    </xf>
    <xf numFmtId="0" fontId="0" fillId="0" borderId="50" xfId="0" applyFont="1" applyBorder="1" applyAlignment="1">
      <alignment/>
    </xf>
    <xf numFmtId="0" fontId="5" fillId="5" borderId="69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0" fontId="0" fillId="0" borderId="26" xfId="0" applyBorder="1" applyAlignment="1">
      <alignment/>
    </xf>
    <xf numFmtId="0" fontId="5" fillId="5" borderId="47" xfId="0" applyFont="1" applyFill="1" applyBorder="1" applyAlignment="1" applyProtection="1">
      <alignment horizontal="center" vertical="center"/>
      <protection hidden="1"/>
    </xf>
    <xf numFmtId="0" fontId="0" fillId="5" borderId="28" xfId="0" applyFill="1" applyBorder="1" applyAlignment="1" applyProtection="1">
      <alignment/>
      <protection hidden="1"/>
    </xf>
    <xf numFmtId="0" fontId="5" fillId="3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5" fillId="3" borderId="74" xfId="0" applyNumberFormat="1" applyFont="1" applyFill="1" applyBorder="1" applyAlignment="1" applyProtection="1">
      <alignment horizontal="center" vertical="center"/>
      <protection hidden="1"/>
    </xf>
    <xf numFmtId="0" fontId="5" fillId="3" borderId="75" xfId="0" applyNumberFormat="1" applyFont="1" applyFill="1" applyBorder="1" applyAlignment="1" applyProtection="1">
      <alignment horizontal="center" vertical="center"/>
      <protection hidden="1"/>
    </xf>
    <xf numFmtId="0" fontId="5" fillId="3" borderId="76" xfId="0" applyNumberFormat="1" applyFont="1" applyFill="1" applyBorder="1" applyAlignment="1" applyProtection="1">
      <alignment horizontal="center" vertical="center"/>
      <protection hidden="1"/>
    </xf>
    <xf numFmtId="1" fontId="5" fillId="4" borderId="77" xfId="0" applyNumberFormat="1" applyFont="1" applyFill="1" applyBorder="1" applyAlignment="1" applyProtection="1">
      <alignment horizontal="center" vertical="center"/>
      <protection hidden="1"/>
    </xf>
    <xf numFmtId="1" fontId="5" fillId="4" borderId="78" xfId="0" applyNumberFormat="1" applyFont="1" applyFill="1" applyBorder="1" applyAlignment="1" applyProtection="1">
      <alignment horizontal="center" vertical="center"/>
      <protection hidden="1"/>
    </xf>
    <xf numFmtId="1" fontId="5" fillId="4" borderId="79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vertical="top"/>
      <protection hidden="1"/>
    </xf>
    <xf numFmtId="0" fontId="5" fillId="3" borderId="0" xfId="0" applyFont="1" applyFill="1" applyBorder="1" applyAlignment="1" applyProtection="1">
      <alignment vertical="top"/>
      <protection hidden="1"/>
    </xf>
    <xf numFmtId="0" fontId="5" fillId="5" borderId="0" xfId="0" applyFont="1" applyFill="1" applyBorder="1" applyAlignment="1" applyProtection="1">
      <alignment horizontal="center" vertical="center" textRotation="90"/>
      <protection hidden="1"/>
    </xf>
    <xf numFmtId="0" fontId="5" fillId="5" borderId="0" xfId="0" applyFont="1" applyFill="1" applyBorder="1" applyAlignment="1" applyProtection="1">
      <alignment horizontal="center" vertical="center" textRotation="90" wrapText="1"/>
      <protection hidden="1"/>
    </xf>
    <xf numFmtId="0" fontId="5" fillId="5" borderId="45" xfId="0" applyFont="1" applyFill="1" applyBorder="1" applyAlignment="1" applyProtection="1">
      <alignment horizontal="center" vertical="center"/>
      <protection hidden="1"/>
    </xf>
    <xf numFmtId="0" fontId="0" fillId="5" borderId="26" xfId="0" applyFill="1" applyBorder="1" applyAlignment="1" applyProtection="1">
      <alignment/>
      <protection hidden="1"/>
    </xf>
    <xf numFmtId="0" fontId="5" fillId="3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/>
      <protection hidden="1"/>
    </xf>
    <xf numFmtId="0" fontId="5" fillId="3" borderId="71" xfId="0" applyNumberFormat="1" applyFont="1" applyFill="1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/>
      <protection hidden="1"/>
    </xf>
    <xf numFmtId="0" fontId="0" fillId="6" borderId="48" xfId="0" applyFill="1" applyBorder="1" applyAlignment="1" applyProtection="1">
      <alignment/>
      <protection hidden="1"/>
    </xf>
    <xf numFmtId="0" fontId="0" fillId="6" borderId="34" xfId="0" applyFill="1" applyBorder="1" applyAlignment="1">
      <alignment/>
    </xf>
    <xf numFmtId="0" fontId="0" fillId="6" borderId="24" xfId="0" applyFill="1" applyBorder="1" applyAlignment="1" applyProtection="1">
      <alignment/>
      <protection hidden="1"/>
    </xf>
    <xf numFmtId="1" fontId="5" fillId="2" borderId="80" xfId="0" applyNumberFormat="1" applyFont="1" applyFill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/>
      <protection locked="0"/>
    </xf>
    <xf numFmtId="1" fontId="5" fillId="2" borderId="82" xfId="0" applyNumberFormat="1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/>
      <protection locked="0"/>
    </xf>
    <xf numFmtId="0" fontId="0" fillId="6" borderId="44" xfId="0" applyFill="1" applyBorder="1" applyAlignment="1" applyProtection="1">
      <alignment/>
      <protection hidden="1"/>
    </xf>
    <xf numFmtId="0" fontId="0" fillId="6" borderId="37" xfId="0" applyFill="1" applyBorder="1" applyAlignment="1">
      <alignment/>
    </xf>
    <xf numFmtId="0" fontId="0" fillId="6" borderId="25" xfId="0" applyFill="1" applyBorder="1" applyAlignment="1" applyProtection="1">
      <alignment/>
      <protection hidden="1"/>
    </xf>
    <xf numFmtId="1" fontId="5" fillId="4" borderId="84" xfId="0" applyNumberFormat="1" applyFont="1" applyFill="1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/>
      <protection hidden="1"/>
    </xf>
    <xf numFmtId="1" fontId="5" fillId="4" borderId="86" xfId="0" applyNumberFormat="1" applyFont="1" applyFill="1" applyBorder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workbookViewId="0" topLeftCell="A16">
      <selection activeCell="O30" sqref="O30"/>
    </sheetView>
  </sheetViews>
  <sheetFormatPr defaultColWidth="11.421875" defaultRowHeight="12.75"/>
  <cols>
    <col min="1" max="4" width="2.57421875" style="0" customWidth="1"/>
    <col min="5" max="5" width="15.7109375" style="0" customWidth="1"/>
    <col min="6" max="12" width="10.7109375" style="0" customWidth="1"/>
  </cols>
  <sheetData>
    <row r="1" spans="1:12" ht="15" customHeight="1">
      <c r="A1" s="86" t="s">
        <v>20</v>
      </c>
      <c r="B1" s="86"/>
      <c r="C1" s="86"/>
      <c r="D1" s="53"/>
      <c r="E1" s="53"/>
      <c r="F1" s="53"/>
      <c r="G1" s="53"/>
      <c r="H1" s="53"/>
      <c r="I1" s="53"/>
      <c r="J1" s="53"/>
      <c r="K1" s="53"/>
      <c r="L1" s="53"/>
    </row>
    <row r="2" spans="1:12" ht="11.25" customHeight="1">
      <c r="A2" s="77" t="s">
        <v>56</v>
      </c>
      <c r="B2" s="77"/>
      <c r="C2" s="77"/>
      <c r="D2" s="53"/>
      <c r="E2" s="53"/>
      <c r="F2" s="53"/>
      <c r="G2" s="53"/>
      <c r="H2" s="53"/>
      <c r="I2" s="53"/>
      <c r="J2" s="53"/>
      <c r="K2" s="53"/>
      <c r="L2" s="53"/>
    </row>
    <row r="3" spans="1:30" ht="7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25" customHeight="1">
      <c r="A4" s="87" t="s">
        <v>54</v>
      </c>
      <c r="B4" s="88"/>
      <c r="C4" s="88"/>
      <c r="D4" s="89"/>
      <c r="E4" s="89"/>
      <c r="F4" s="89"/>
      <c r="G4" s="89"/>
      <c r="H4" s="89"/>
      <c r="I4" s="89"/>
      <c r="J4" s="89"/>
      <c r="K4" s="89"/>
      <c r="L4" s="89"/>
      <c r="M4" s="1"/>
      <c r="N4" s="1"/>
      <c r="O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25" customHeight="1">
      <c r="A5" s="52" t="s">
        <v>52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1"/>
      <c r="N5" s="1"/>
      <c r="O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12" ht="11.25" customHeight="1">
      <c r="A6" s="77" t="s">
        <v>53</v>
      </c>
      <c r="B6" s="77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7.5" customHeight="1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5.75" customHeight="1" thickTop="1">
      <c r="A8" s="60" t="s">
        <v>7</v>
      </c>
      <c r="B8" s="61"/>
      <c r="C8" s="61"/>
      <c r="D8" s="62"/>
      <c r="E8" s="63"/>
      <c r="F8" s="2" t="s">
        <v>1</v>
      </c>
      <c r="G8" s="3" t="s">
        <v>2</v>
      </c>
      <c r="H8" s="3" t="s">
        <v>0</v>
      </c>
      <c r="I8" s="3" t="s">
        <v>3</v>
      </c>
      <c r="J8" s="3" t="s">
        <v>18</v>
      </c>
      <c r="K8" s="3" t="s">
        <v>14</v>
      </c>
      <c r="L8" s="4" t="s">
        <v>16</v>
      </c>
    </row>
    <row r="9" spans="1:12" ht="15.75" customHeight="1">
      <c r="A9" s="64" t="s">
        <v>8</v>
      </c>
      <c r="B9" s="65"/>
      <c r="C9" s="65"/>
      <c r="D9" s="66"/>
      <c r="E9" s="67"/>
      <c r="F9" s="5" t="s">
        <v>4</v>
      </c>
      <c r="G9" s="6" t="s">
        <v>6</v>
      </c>
      <c r="H9" s="6" t="s">
        <v>5</v>
      </c>
      <c r="I9" s="6" t="s">
        <v>9</v>
      </c>
      <c r="J9" s="6" t="s">
        <v>19</v>
      </c>
      <c r="K9" s="6" t="s">
        <v>15</v>
      </c>
      <c r="L9" s="7" t="s">
        <v>17</v>
      </c>
    </row>
    <row r="10" spans="1:12" ht="15.75" customHeight="1">
      <c r="A10" s="68" t="s">
        <v>23</v>
      </c>
      <c r="B10" s="54" t="s">
        <v>27</v>
      </c>
      <c r="C10" s="55"/>
      <c r="D10" s="71" t="s">
        <v>28</v>
      </c>
      <c r="E10" s="29" t="s">
        <v>10</v>
      </c>
      <c r="F10" s="8">
        <v>13</v>
      </c>
      <c r="G10" s="9">
        <v>11</v>
      </c>
      <c r="H10" s="9">
        <v>9</v>
      </c>
      <c r="I10" s="9">
        <v>10</v>
      </c>
      <c r="J10" s="9">
        <v>12</v>
      </c>
      <c r="K10" s="9">
        <v>10</v>
      </c>
      <c r="L10" s="10">
        <v>1.6</v>
      </c>
    </row>
    <row r="11" spans="1:12" ht="15.75" customHeight="1">
      <c r="A11" s="69"/>
      <c r="B11" s="56"/>
      <c r="C11" s="56"/>
      <c r="D11" s="72"/>
      <c r="E11" s="30" t="s">
        <v>11</v>
      </c>
      <c r="F11" s="11">
        <v>2000</v>
      </c>
      <c r="G11" s="12">
        <v>2000</v>
      </c>
      <c r="H11" s="12">
        <v>2000</v>
      </c>
      <c r="I11" s="12">
        <v>2000</v>
      </c>
      <c r="J11" s="12">
        <v>2000</v>
      </c>
      <c r="K11" s="12">
        <v>2000</v>
      </c>
      <c r="L11" s="13">
        <v>3</v>
      </c>
    </row>
    <row r="12" spans="1:12" ht="15.75" customHeight="1">
      <c r="A12" s="69"/>
      <c r="B12" s="56"/>
      <c r="C12" s="56"/>
      <c r="D12" s="72"/>
      <c r="E12" s="30" t="s">
        <v>13</v>
      </c>
      <c r="F12" s="11">
        <v>0.02</v>
      </c>
      <c r="G12" s="12">
        <v>0.02</v>
      </c>
      <c r="H12" s="12">
        <v>0.02</v>
      </c>
      <c r="I12" s="12">
        <v>0.02</v>
      </c>
      <c r="J12" s="12">
        <v>0.02</v>
      </c>
      <c r="K12" s="12">
        <v>0.02</v>
      </c>
      <c r="L12" s="13">
        <v>0.02</v>
      </c>
    </row>
    <row r="13" spans="1:12" ht="15.75" customHeight="1" thickBot="1">
      <c r="A13" s="70"/>
      <c r="B13" s="57"/>
      <c r="C13" s="57"/>
      <c r="D13" s="72"/>
      <c r="E13" s="30" t="s">
        <v>12</v>
      </c>
      <c r="F13" s="11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3">
        <v>18</v>
      </c>
    </row>
    <row r="14" spans="1:12" ht="15.75" customHeight="1">
      <c r="A14" s="81" t="s">
        <v>24</v>
      </c>
      <c r="B14" s="58" t="s">
        <v>25</v>
      </c>
      <c r="C14" s="59"/>
      <c r="D14" s="73" t="s">
        <v>26</v>
      </c>
      <c r="E14" s="31" t="s">
        <v>10</v>
      </c>
      <c r="F14" s="14">
        <f>F10</f>
        <v>13</v>
      </c>
      <c r="G14" s="15">
        <f aca="true" t="shared" si="0" ref="G14:L14">G10</f>
        <v>11</v>
      </c>
      <c r="H14" s="15">
        <f>H10</f>
        <v>9</v>
      </c>
      <c r="I14" s="15">
        <f t="shared" si="0"/>
        <v>10</v>
      </c>
      <c r="J14" s="15">
        <f t="shared" si="0"/>
        <v>12</v>
      </c>
      <c r="K14" s="15">
        <f t="shared" si="0"/>
        <v>10</v>
      </c>
      <c r="L14" s="16">
        <f t="shared" si="0"/>
        <v>1.6</v>
      </c>
    </row>
    <row r="15" spans="1:12" ht="15.75" customHeight="1">
      <c r="A15" s="69"/>
      <c r="B15" s="56"/>
      <c r="C15" s="56"/>
      <c r="D15" s="74"/>
      <c r="E15" s="30" t="s">
        <v>11</v>
      </c>
      <c r="F15" s="17">
        <f>F11*POWER(2,(F13/6))</f>
        <v>2000</v>
      </c>
      <c r="G15" s="18">
        <f aca="true" t="shared" si="1" ref="G15:L15">G11*POWER(2,(G13/6))</f>
        <v>2000</v>
      </c>
      <c r="H15" s="18">
        <f t="shared" si="1"/>
        <v>2000</v>
      </c>
      <c r="I15" s="18">
        <f t="shared" si="1"/>
        <v>2000</v>
      </c>
      <c r="J15" s="18">
        <f t="shared" si="1"/>
        <v>2000</v>
      </c>
      <c r="K15" s="18">
        <f t="shared" si="1"/>
        <v>2000</v>
      </c>
      <c r="L15" s="19">
        <f t="shared" si="1"/>
        <v>24</v>
      </c>
    </row>
    <row r="16" spans="1:12" ht="15.75" customHeight="1">
      <c r="A16" s="69"/>
      <c r="B16" s="56"/>
      <c r="C16" s="56"/>
      <c r="D16" s="75"/>
      <c r="E16" s="32" t="s">
        <v>21</v>
      </c>
      <c r="F16" s="20">
        <f>(F14*F14*269)/(F15*F12)</f>
        <v>1136.525</v>
      </c>
      <c r="G16" s="21">
        <f aca="true" t="shared" si="2" ref="G16:L16">(G14*G14*269)/(G15*G12)</f>
        <v>813.725</v>
      </c>
      <c r="H16" s="21">
        <f t="shared" si="2"/>
        <v>544.725</v>
      </c>
      <c r="I16" s="21">
        <f t="shared" si="2"/>
        <v>672.5</v>
      </c>
      <c r="J16" s="21">
        <f t="shared" si="2"/>
        <v>968.4</v>
      </c>
      <c r="K16" s="21">
        <f t="shared" si="2"/>
        <v>672.5</v>
      </c>
      <c r="L16" s="22">
        <f t="shared" si="2"/>
        <v>1434.666666666667</v>
      </c>
    </row>
    <row r="17" spans="1:12" ht="15.75" customHeight="1" thickBot="1">
      <c r="A17" s="70"/>
      <c r="B17" s="57"/>
      <c r="C17" s="57"/>
      <c r="D17" s="76"/>
      <c r="E17" s="33" t="s">
        <v>22</v>
      </c>
      <c r="F17" s="174">
        <f>IF(F16=0,0,ABS(10*(LOG(0.8/F16))))</f>
        <v>31.524890062961756</v>
      </c>
      <c r="G17" s="175">
        <f aca="true" t="shared" si="3" ref="G17:L17">IF(G16=0,0,ABS(10*(LOG(0.8/G16))))</f>
        <v>30.07387671998952</v>
      </c>
      <c r="H17" s="175">
        <f t="shared" si="3"/>
        <v>28.330873205611518</v>
      </c>
      <c r="I17" s="175">
        <f t="shared" si="3"/>
        <v>29.246023016825017</v>
      </c>
      <c r="J17" s="175">
        <f t="shared" si="3"/>
        <v>30.829647937777516</v>
      </c>
      <c r="K17" s="175">
        <f t="shared" si="3"/>
        <v>29.246023016825017</v>
      </c>
      <c r="L17" s="176">
        <f t="shared" si="3"/>
        <v>32.53661020946727</v>
      </c>
    </row>
    <row r="18" spans="1:12" ht="17.25" customHeight="1">
      <c r="A18" s="69" t="s">
        <v>48</v>
      </c>
      <c r="B18" s="96" t="s">
        <v>51</v>
      </c>
      <c r="C18" s="97"/>
      <c r="D18" s="78" t="s">
        <v>49</v>
      </c>
      <c r="E18" s="34">
        <v>1</v>
      </c>
      <c r="F18" s="171">
        <f>IF(F16=0,0,(INT(((E18*E18*269)/(F16*B26))*1000))/1000)</f>
        <v>11.834</v>
      </c>
      <c r="G18" s="172">
        <f>IF(G16=0,0,(INT(((E18*E18*269)/(G16*B26))*1000))/1000)</f>
        <v>16.528</v>
      </c>
      <c r="H18" s="172">
        <f>IF(H16=0,0,(INT(((E18*E18*269)/(H16*B26))*1000))/1000)</f>
        <v>24.691</v>
      </c>
      <c r="I18" s="172">
        <f>IF(I16=0,0,(INT(((E18*E18*269)/(I16*B26))*1000))/1000)</f>
        <v>20</v>
      </c>
      <c r="J18" s="172">
        <f>IF(J16=0,0,(INT(((E18*E18*269)/(J16*B26))*1000))/1000)</f>
        <v>13.888</v>
      </c>
      <c r="K18" s="172">
        <f>IF(K16=0,0,(INT(((E18*E18*269)/(K16*B26))*1000))/1000)</f>
        <v>20</v>
      </c>
      <c r="L18" s="173">
        <f>IF(L16=0,0,(INT(((E18*E18*269)/(L16*B26))*1000))/1000)</f>
        <v>9.375</v>
      </c>
    </row>
    <row r="19" spans="1:12" ht="17.25" customHeight="1">
      <c r="A19" s="69"/>
      <c r="B19" s="98"/>
      <c r="C19" s="98"/>
      <c r="D19" s="79"/>
      <c r="E19" s="35">
        <f>E18*SQRT(2)</f>
        <v>1.4142135623730951</v>
      </c>
      <c r="F19" s="23">
        <f>IF(F16=0,0,(INT(((E19*E19*269)/(F16*B26))*1000))/1000)</f>
        <v>23.668</v>
      </c>
      <c r="G19" s="24">
        <f>IF(G16=0,0,(INT(((E19*E19*269)/(G16*B26))*1000))/1000)</f>
        <v>33.057</v>
      </c>
      <c r="H19" s="24">
        <f>IF(H16=0,0,(INT(((E19*E19*269)/(H16*B26))*1000))/1000)</f>
        <v>49.382</v>
      </c>
      <c r="I19" s="24">
        <f>IF(I16=0,0,(INT(((E19*E19*269)/(I16*B26))*1000))/1000)</f>
        <v>40</v>
      </c>
      <c r="J19" s="24">
        <f>IF(J16=0,0,(INT(((E19*E19*269)/(J16*B26))*1000))/1000)</f>
        <v>27.777</v>
      </c>
      <c r="K19" s="24">
        <f>IF(K16=0,0,(INT(((E19*E19*269)/(K16*B26))*1000))/1000)</f>
        <v>40</v>
      </c>
      <c r="L19" s="25">
        <f>IF(L16=0,0,(INT(((E19*E19*269)/(L16*B26))*1000))/1000)</f>
        <v>18.75</v>
      </c>
    </row>
    <row r="20" spans="1:12" ht="17.25" customHeight="1">
      <c r="A20" s="69"/>
      <c r="B20" s="98"/>
      <c r="C20" s="98"/>
      <c r="D20" s="79"/>
      <c r="E20" s="35">
        <f aca="true" t="shared" si="4" ref="E20:E28">E19*SQRT(2)</f>
        <v>2.0000000000000004</v>
      </c>
      <c r="F20" s="23">
        <f>IF(F16=0,0,(INT(((E20*E20*269)/(F16*B26))*1000))/1000)</f>
        <v>47.337</v>
      </c>
      <c r="G20" s="24">
        <f>IF(G16=0,0,(INT(((E20*E20*269)/(G16*B26))*1000))/1000)</f>
        <v>66.115</v>
      </c>
      <c r="H20" s="24">
        <f>IF(H16=0,0,(INT(((E20*E20*269)/(H16*B26))*1000))/1000)</f>
        <v>98.765</v>
      </c>
      <c r="I20" s="24">
        <f>IF(I16=0,0,(INT(((E20*E20*269)/(I16*B26))*1000))/1000)</f>
        <v>80</v>
      </c>
      <c r="J20" s="24">
        <f>IF(J16=0,0,(INT(((E20*E20*269)/(J16*B26))*1000))/1000)</f>
        <v>55.555</v>
      </c>
      <c r="K20" s="24">
        <f>IF(K16=0,0,(INT(((E20*E20*269)/(K16*B26))*1000))/1000)</f>
        <v>80</v>
      </c>
      <c r="L20" s="25">
        <f>IF(L16=0,0,(INT(((E20*E20*269)/(L16*B26))*1000))/1000)</f>
        <v>37.5</v>
      </c>
    </row>
    <row r="21" spans="1:12" ht="17.25" customHeight="1">
      <c r="A21" s="69"/>
      <c r="B21" s="98"/>
      <c r="C21" s="98"/>
      <c r="D21" s="79"/>
      <c r="E21" s="35">
        <f t="shared" si="4"/>
        <v>2.8284271247461907</v>
      </c>
      <c r="F21" s="23">
        <f>IF(F16=0,0,(INT(((E21*E21*269)/(F16*B26))*1000))/1000)</f>
        <v>94.674</v>
      </c>
      <c r="G21" s="24">
        <f>IF(G16=0,0,(INT(((E21*E21*269)/(G16*B26))*1000))/1000)</f>
        <v>132.231</v>
      </c>
      <c r="H21" s="24">
        <f>IF(H16=0,0,(INT(((E21*E21*269)/(H16*B26))*1000))/1000)</f>
        <v>197.53</v>
      </c>
      <c r="I21" s="24">
        <f>IF(I16=0,0,(INT(((E21*E21*269)/(I16*B26))*1000))/1000)</f>
        <v>160</v>
      </c>
      <c r="J21" s="24">
        <f>IF(J16=0,0,(INT(((E21*E21*269)/(J16*B26))*1000))/1000)</f>
        <v>111.111</v>
      </c>
      <c r="K21" s="24">
        <f>IF(K16=0,0,(INT(((E21*E21*269)/(K16*B26))*1000))/1000)</f>
        <v>160</v>
      </c>
      <c r="L21" s="25">
        <f>IF(L16=0,0,(INT(((E21*E21*269)/(L16*B26))*1000))/1000)</f>
        <v>75</v>
      </c>
    </row>
    <row r="22" spans="1:12" ht="17.25" customHeight="1">
      <c r="A22" s="69"/>
      <c r="B22" s="98"/>
      <c r="C22" s="98"/>
      <c r="D22" s="79"/>
      <c r="E22" s="35">
        <f t="shared" si="4"/>
        <v>4.000000000000001</v>
      </c>
      <c r="F22" s="23">
        <f>IF(F16=0,0,(INT(((E22*E22*269)/(F16*B26))*1000))/1000)</f>
        <v>189.349</v>
      </c>
      <c r="G22" s="24">
        <f>IF(G16=0,0,(INT(((E22*E22*269)/(G16*B26))*1000))/1000)</f>
        <v>264.462</v>
      </c>
      <c r="H22" s="24">
        <f>IF(H16=0,0,(INT(((E22*E22*269)/(H16*B26))*1000))/1000)</f>
        <v>395.061</v>
      </c>
      <c r="I22" s="24">
        <f>IF(I16=0,0,(INT(((E22*E22*269)/(I16*B26))*1000))/1000)</f>
        <v>320</v>
      </c>
      <c r="J22" s="24">
        <f>IF(J16=0,0,(INT(((E22*E22*269)/(J16*B26))*1000))/1000)</f>
        <v>222.222</v>
      </c>
      <c r="K22" s="24">
        <f>IF(K16=0,0,(INT(((E22*E22*269)/(K16*B26))*1000))/1000)</f>
        <v>320</v>
      </c>
      <c r="L22" s="25">
        <f>IF(L16=0,0,(INT(((E22*E22*269)/(L16*B26))*1000))/1000)</f>
        <v>150</v>
      </c>
    </row>
    <row r="23" spans="1:12" ht="17.25" customHeight="1">
      <c r="A23" s="69"/>
      <c r="B23" s="93">
        <f>IF(B26&lt;1,1,B26)</f>
        <v>1</v>
      </c>
      <c r="C23" s="94">
        <f>IF(B26&gt;1,1,1/B26)</f>
        <v>50</v>
      </c>
      <c r="D23" s="79"/>
      <c r="E23" s="35">
        <f t="shared" si="4"/>
        <v>5.6568542494923815</v>
      </c>
      <c r="F23" s="23">
        <f>IF(F16=0,0,(INT(((E23*E23*269)/(F16*B26))*1000))/1000)</f>
        <v>378.698</v>
      </c>
      <c r="G23" s="24">
        <f>IF(G16=0,0,(INT(((E23*E23*269)/(G16*B26))*1000))/1000)</f>
        <v>528.925</v>
      </c>
      <c r="H23" s="24">
        <f>IF(H16=0,0,(INT(((E23*E23*269)/(H16*B26))*1000))/1000)</f>
        <v>790.123</v>
      </c>
      <c r="I23" s="24">
        <f>IF(I16=0,0,(INT(((E23*E23*269)/(I16*B26))*1000))/1000)</f>
        <v>640</v>
      </c>
      <c r="J23" s="24">
        <f>IF(J16=0,0,(INT(((E23*E23*269)/(J16*B26))*1000))/1000)</f>
        <v>444.444</v>
      </c>
      <c r="K23" s="24">
        <f>IF(K16=0,0,(INT(((E23*E23*269)/(K16*B26))*1000))/1000)</f>
        <v>640</v>
      </c>
      <c r="L23" s="25">
        <f>IF(L16=0,0,(INT(((E23*E23*269)/(L16*B26))*1000))/1000)</f>
        <v>300</v>
      </c>
    </row>
    <row r="24" spans="1:12" ht="17.25" customHeight="1">
      <c r="A24" s="69"/>
      <c r="B24" s="93"/>
      <c r="C24" s="95"/>
      <c r="D24" s="79"/>
      <c r="E24" s="35">
        <f t="shared" si="4"/>
        <v>8.000000000000002</v>
      </c>
      <c r="F24" s="23">
        <f>IF(F16=0,0,(INT(((E24*E24*269)/(F16*B26))*1000))/1000)</f>
        <v>757.396</v>
      </c>
      <c r="G24" s="24">
        <f>IF(G16=0,0,(INT(((E24*E24*269)/(G16*B26))*1000))/1000)</f>
        <v>1057.851</v>
      </c>
      <c r="H24" s="24">
        <f>IF(H16=0,0,(INT(((E24*E24*269)/(H16*B26))*1000))/1000)</f>
        <v>1580.246</v>
      </c>
      <c r="I24" s="24">
        <f>IF(I16=0,0,(INT(((E24*E24*269)/(I16*B26))*1000))/1000)</f>
        <v>1280</v>
      </c>
      <c r="J24" s="24">
        <f>IF(J16=0,0,(INT(((E24*E24*269)/(J16*B26))*1000))/1000)</f>
        <v>888.888</v>
      </c>
      <c r="K24" s="24">
        <f>IF(K16=0,0,(INT(((E24*E24*269)/(K16*B26))*1000))/1000)</f>
        <v>1280</v>
      </c>
      <c r="L24" s="25">
        <f>IF(L16=0,0,(INT(((E24*E24*269)/(L16*B26))*1000))/1000)</f>
        <v>600</v>
      </c>
    </row>
    <row r="25" spans="1:12" ht="17.25" customHeight="1">
      <c r="A25" s="69"/>
      <c r="B25" s="92" t="s">
        <v>50</v>
      </c>
      <c r="C25" s="56"/>
      <c r="D25" s="79"/>
      <c r="E25" s="35">
        <f t="shared" si="4"/>
        <v>11.313708498984763</v>
      </c>
      <c r="F25" s="23">
        <f>IF(F16=0,0,(INT(((E25*E25*269)/(F16*B26))*1000))/1000)</f>
        <v>1514.792</v>
      </c>
      <c r="G25" s="24">
        <f>IF(G16=0,0,(INT(((E25*E25*269)/(G16*B26))*1000))/1000)</f>
        <v>2115.702</v>
      </c>
      <c r="H25" s="24">
        <f>IF(H16=0,0,(INT(((E25*E25*269)/(H16*B26))*1000))/1000)</f>
        <v>3160.493</v>
      </c>
      <c r="I25" s="24">
        <f>IF(I16=0,0,(INT(((E25*E25*269)/(I16*B26))*1000))/1000)</f>
        <v>2560</v>
      </c>
      <c r="J25" s="24">
        <f>IF(J16=0,0,(INT(((E25*E25*269)/(J16*B26))*1000))/1000)</f>
        <v>1777.777</v>
      </c>
      <c r="K25" s="24">
        <f>IF(K16=0,0,(INT(((E25*E25*269)/(K16*B26))*1000))/1000)</f>
        <v>2560</v>
      </c>
      <c r="L25" s="25">
        <f>IF(L16=0,0,(INT(((E25*E25*269)/(L16*B26))*1000))/1000)</f>
        <v>1200</v>
      </c>
    </row>
    <row r="26" spans="1:12" ht="17.25" customHeight="1">
      <c r="A26" s="69"/>
      <c r="B26" s="83">
        <v>0.02</v>
      </c>
      <c r="C26" s="84"/>
      <c r="D26" s="79"/>
      <c r="E26" s="35">
        <f t="shared" si="4"/>
        <v>16.000000000000004</v>
      </c>
      <c r="F26" s="23">
        <f>IF(F16=0,0,(INT(((E26*E26*269)/(F16*B26))*1000))/1000)</f>
        <v>3029.585</v>
      </c>
      <c r="G26" s="24">
        <f>IF(G16=0,0,(INT(((E26*E26*269)/(G16*B26))*1000))/1000)</f>
        <v>4231.404</v>
      </c>
      <c r="H26" s="24">
        <f>IF(H16=0,0,(INT(((E26*E26*269)/(H16*B26))*1000))/1000)</f>
        <v>6320.987</v>
      </c>
      <c r="I26" s="24">
        <f>IF(I16=0,0,(INT(((E26*E26*269)/(I16*B26))*1000))/1000)</f>
        <v>5120</v>
      </c>
      <c r="J26" s="24">
        <f>IF(J16=0,0,(INT(((E26*E26*269)/(J16*B26))*1000))/1000)</f>
        <v>3555.555</v>
      </c>
      <c r="K26" s="24">
        <f>IF(K16=0,0,(INT(((E26*E26*269)/(K16*B26))*1000))/1000)</f>
        <v>5120</v>
      </c>
      <c r="L26" s="25">
        <f>IF(L16=0,0,(INT(((E26*E26*269)/(L16*B26))*1000))/1000)</f>
        <v>2400</v>
      </c>
    </row>
    <row r="27" spans="1:12" ht="17.25" customHeight="1">
      <c r="A27" s="69"/>
      <c r="B27" s="84"/>
      <c r="C27" s="84"/>
      <c r="D27" s="79"/>
      <c r="E27" s="35">
        <f t="shared" si="4"/>
        <v>22.627416997969526</v>
      </c>
      <c r="F27" s="23">
        <f>IF(F16=0,0,(INT(((E27*E27*269)/(F16*B26))*1000))/1000)</f>
        <v>6059.171</v>
      </c>
      <c r="G27" s="24">
        <f>IF(G16=0,0,(INT(((E27*E27*269)/(G16*B26))*1000))/1000)</f>
        <v>8462.809</v>
      </c>
      <c r="H27" s="24">
        <f>IF(H16=0,0,(INT(((E27*E27*269)/(H16*B26))*1000))/1000)</f>
        <v>12641.975</v>
      </c>
      <c r="I27" s="24">
        <f>IF(I16=0,0,(INT(((E27*E27*269)/(I16*B26))*1000))/1000)</f>
        <v>10240</v>
      </c>
      <c r="J27" s="24">
        <f>IF(J16=0,0,(INT(((E27*E27*269)/(J16*B26))*1000))/1000)</f>
        <v>7111.111</v>
      </c>
      <c r="K27" s="24">
        <f>IF(K16=0,0,(INT(((E27*E27*269)/(K16*B26))*1000))/1000)</f>
        <v>10240</v>
      </c>
      <c r="L27" s="25">
        <f>IF(L16=0,0,(INT(((E27*E27*269)/(L16*B26))*1000))/1000)</f>
        <v>4800</v>
      </c>
    </row>
    <row r="28" spans="1:12" ht="17.25" customHeight="1" thickBot="1">
      <c r="A28" s="82"/>
      <c r="B28" s="85"/>
      <c r="C28" s="85"/>
      <c r="D28" s="80"/>
      <c r="E28" s="36">
        <f t="shared" si="4"/>
        <v>32.00000000000001</v>
      </c>
      <c r="F28" s="26">
        <f>IF(F16=0,0,(INT(((E28*E28*269)/(F16*B26))*1000))/1000)</f>
        <v>12118.343</v>
      </c>
      <c r="G28" s="27">
        <f>IF(G16=0,0,(INT(((E28*E28*269)/(G16*B26))*1000))/1000)</f>
        <v>16925.619</v>
      </c>
      <c r="H28" s="27">
        <f>IF(H16=0,0,(INT(((E28*E28*269)/(H16*B26))*1000))/1000)</f>
        <v>25283.95</v>
      </c>
      <c r="I28" s="27">
        <f>IF(I16=0,0,(INT(((E28*E28*269)/(I16*B26))*1000))/1000)</f>
        <v>20480</v>
      </c>
      <c r="J28" s="27">
        <f>IF(J16=0,0,(INT(((E28*E28*269)/(J16*B26))*1000))/1000)</f>
        <v>14222.222</v>
      </c>
      <c r="K28" s="27">
        <f>IF(K16=0,0,(INT(((E28*E28*269)/(K16*B26))*1000))/1000)</f>
        <v>20480</v>
      </c>
      <c r="L28" s="28">
        <f>IF(L16=0,0,(INT(((E28*E28*269)/(L16*B26))*1000))/1000)</f>
        <v>9600</v>
      </c>
    </row>
    <row r="29" spans="4:12" ht="7.5" customHeight="1" thickBot="1" thickTop="1">
      <c r="D29" s="90"/>
      <c r="E29" s="90"/>
      <c r="F29" s="91"/>
      <c r="G29" s="91"/>
      <c r="H29" s="91"/>
      <c r="I29" s="91"/>
      <c r="J29" s="91"/>
      <c r="K29" s="91"/>
      <c r="L29" s="91"/>
    </row>
    <row r="30" spans="1:12" ht="15.75" customHeight="1" thickTop="1">
      <c r="A30" s="60" t="s">
        <v>7</v>
      </c>
      <c r="B30" s="61"/>
      <c r="C30" s="61"/>
      <c r="D30" s="62"/>
      <c r="E30" s="63"/>
      <c r="F30" s="2"/>
      <c r="G30" s="3"/>
      <c r="H30" s="3"/>
      <c r="I30" s="3"/>
      <c r="J30" s="3"/>
      <c r="K30" s="3"/>
      <c r="L30" s="4"/>
    </row>
    <row r="31" spans="1:12" ht="15.75" customHeight="1">
      <c r="A31" s="64" t="s">
        <v>8</v>
      </c>
      <c r="B31" s="65"/>
      <c r="C31" s="65"/>
      <c r="D31" s="66"/>
      <c r="E31" s="67"/>
      <c r="F31" s="5"/>
      <c r="G31" s="6"/>
      <c r="H31" s="6"/>
      <c r="I31" s="6"/>
      <c r="J31" s="6"/>
      <c r="K31" s="6"/>
      <c r="L31" s="7"/>
    </row>
    <row r="32" spans="1:12" ht="15.75" customHeight="1">
      <c r="A32" s="68" t="s">
        <v>23</v>
      </c>
      <c r="B32" s="54" t="s">
        <v>27</v>
      </c>
      <c r="C32" s="55"/>
      <c r="D32" s="71" t="s">
        <v>28</v>
      </c>
      <c r="E32" s="29" t="s">
        <v>10</v>
      </c>
      <c r="F32" s="8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v>0</v>
      </c>
    </row>
    <row r="33" spans="1:12" ht="15.75" customHeight="1">
      <c r="A33" s="69"/>
      <c r="B33" s="56"/>
      <c r="C33" s="56"/>
      <c r="D33" s="72"/>
      <c r="E33" s="30" t="s">
        <v>11</v>
      </c>
      <c r="F33" s="11">
        <v>2000</v>
      </c>
      <c r="G33" s="12">
        <v>2000</v>
      </c>
      <c r="H33" s="12">
        <v>2000</v>
      </c>
      <c r="I33" s="12">
        <v>2000</v>
      </c>
      <c r="J33" s="12">
        <v>2000</v>
      </c>
      <c r="K33" s="12">
        <v>2000</v>
      </c>
      <c r="L33" s="13">
        <v>2000</v>
      </c>
    </row>
    <row r="34" spans="1:12" ht="15.75" customHeight="1">
      <c r="A34" s="69"/>
      <c r="B34" s="56"/>
      <c r="C34" s="56"/>
      <c r="D34" s="72"/>
      <c r="E34" s="30" t="s">
        <v>13</v>
      </c>
      <c r="F34" s="11">
        <v>0.02</v>
      </c>
      <c r="G34" s="12">
        <v>0.02</v>
      </c>
      <c r="H34" s="12">
        <v>0.02</v>
      </c>
      <c r="I34" s="12">
        <v>0.02</v>
      </c>
      <c r="J34" s="12">
        <v>0.02</v>
      </c>
      <c r="K34" s="12">
        <v>0.02</v>
      </c>
      <c r="L34" s="13">
        <v>0.02</v>
      </c>
    </row>
    <row r="35" spans="1:12" ht="15.75" customHeight="1" thickBot="1">
      <c r="A35" s="70"/>
      <c r="B35" s="57"/>
      <c r="C35" s="57"/>
      <c r="D35" s="72"/>
      <c r="E35" s="30" t="s">
        <v>12</v>
      </c>
      <c r="F35" s="11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3">
        <v>0</v>
      </c>
    </row>
    <row r="36" spans="1:12" ht="15.75" customHeight="1">
      <c r="A36" s="81" t="s">
        <v>24</v>
      </c>
      <c r="B36" s="58" t="s">
        <v>25</v>
      </c>
      <c r="C36" s="59"/>
      <c r="D36" s="73" t="s">
        <v>26</v>
      </c>
      <c r="E36" s="31" t="s">
        <v>10</v>
      </c>
      <c r="F36" s="14">
        <f aca="true" t="shared" si="5" ref="F36:L36">F32</f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6">
        <f t="shared" si="5"/>
        <v>0</v>
      </c>
    </row>
    <row r="37" spans="1:12" ht="15.75" customHeight="1">
      <c r="A37" s="69"/>
      <c r="B37" s="56"/>
      <c r="C37" s="56"/>
      <c r="D37" s="74"/>
      <c r="E37" s="30" t="s">
        <v>11</v>
      </c>
      <c r="F37" s="17">
        <f>F33*POWER(2,(F35/6))</f>
        <v>2000</v>
      </c>
      <c r="G37" s="18">
        <f aca="true" t="shared" si="6" ref="G37:L37">G33*POWER(2,(G35/6))</f>
        <v>2000</v>
      </c>
      <c r="H37" s="18">
        <f t="shared" si="6"/>
        <v>2000</v>
      </c>
      <c r="I37" s="18">
        <f t="shared" si="6"/>
        <v>2000</v>
      </c>
      <c r="J37" s="18">
        <f t="shared" si="6"/>
        <v>2000</v>
      </c>
      <c r="K37" s="18">
        <f t="shared" si="6"/>
        <v>2000</v>
      </c>
      <c r="L37" s="19">
        <f t="shared" si="6"/>
        <v>2000</v>
      </c>
    </row>
    <row r="38" spans="1:12" ht="15.75" customHeight="1">
      <c r="A38" s="69"/>
      <c r="B38" s="56"/>
      <c r="C38" s="56"/>
      <c r="D38" s="75"/>
      <c r="E38" s="32" t="s">
        <v>21</v>
      </c>
      <c r="F38" s="20">
        <f aca="true" t="shared" si="7" ref="F38:L38">(F36*F36*269)/(F37*F34)</f>
        <v>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2">
        <f t="shared" si="7"/>
        <v>0</v>
      </c>
    </row>
    <row r="39" spans="1:12" ht="15.75" customHeight="1" thickBot="1">
      <c r="A39" s="70"/>
      <c r="B39" s="57"/>
      <c r="C39" s="57"/>
      <c r="D39" s="76"/>
      <c r="E39" s="33" t="s">
        <v>22</v>
      </c>
      <c r="F39" s="174">
        <f aca="true" t="shared" si="8" ref="F39:L39">IF(F38=0,0,ABS(10*(LOG(0.8/F38))))</f>
        <v>0</v>
      </c>
      <c r="G39" s="175">
        <f t="shared" si="8"/>
        <v>0</v>
      </c>
      <c r="H39" s="175">
        <f t="shared" si="8"/>
        <v>0</v>
      </c>
      <c r="I39" s="175">
        <f t="shared" si="8"/>
        <v>0</v>
      </c>
      <c r="J39" s="175">
        <f t="shared" si="8"/>
        <v>0</v>
      </c>
      <c r="K39" s="175">
        <f t="shared" si="8"/>
        <v>0</v>
      </c>
      <c r="L39" s="176">
        <f t="shared" si="8"/>
        <v>0</v>
      </c>
    </row>
    <row r="40" spans="1:12" ht="17.25" customHeight="1">
      <c r="A40" s="69" t="s">
        <v>48</v>
      </c>
      <c r="B40" s="96" t="s">
        <v>51</v>
      </c>
      <c r="C40" s="97"/>
      <c r="D40" s="78" t="s">
        <v>49</v>
      </c>
      <c r="E40" s="34">
        <v>1</v>
      </c>
      <c r="F40" s="171">
        <f>IF(F38=0,0,(INT(((E40*E40*269)/(F38*B48))*1000))/1000)</f>
        <v>0</v>
      </c>
      <c r="G40" s="172">
        <f>IF(G38=0,0,(INT(((E40*E40*269)/(G38*B48))*1000))/1000)</f>
        <v>0</v>
      </c>
      <c r="H40" s="172">
        <f>IF(H38=0,0,(INT(((E40*E40*269)/(H38*B48))*1000))/1000)</f>
        <v>0</v>
      </c>
      <c r="I40" s="172">
        <f>IF(I38=0,0,(INT(((E40*E40*269)/(I38*B48))*1000))/1000)</f>
        <v>0</v>
      </c>
      <c r="J40" s="172">
        <f>IF(J38=0,0,(INT(((E40*E40*269)/(J38*B48))*1000))/1000)</f>
        <v>0</v>
      </c>
      <c r="K40" s="172">
        <f>IF(K38=0,0,(INT(((E40*E40*269)/(K38*B48))*1000))/1000)</f>
        <v>0</v>
      </c>
      <c r="L40" s="173">
        <f>IF(L38=0,0,(INT(((E40*E40*269)/(L38*B48))*1000))/1000)</f>
        <v>0</v>
      </c>
    </row>
    <row r="41" spans="1:12" ht="17.25" customHeight="1">
      <c r="A41" s="69"/>
      <c r="B41" s="98"/>
      <c r="C41" s="98"/>
      <c r="D41" s="79"/>
      <c r="E41" s="35">
        <f>E40*SQRT(2)</f>
        <v>1.4142135623730951</v>
      </c>
      <c r="F41" s="23">
        <f>IF(F38=0,0,(INT(((E41*E41*269)/(F38*B48))*1000))/1000)</f>
        <v>0</v>
      </c>
      <c r="G41" s="24">
        <f>IF(G38=0,0,(INT(((E41*E41*269)/(G38*B48))*1000))/1000)</f>
        <v>0</v>
      </c>
      <c r="H41" s="24">
        <f>IF(H38=0,0,(INT(((E41*E41*269)/(H38*B48))*1000))/1000)</f>
        <v>0</v>
      </c>
      <c r="I41" s="24">
        <f>IF(I38=0,0,(INT(((E41*E41*269)/(I38*B48))*1000))/1000)</f>
        <v>0</v>
      </c>
      <c r="J41" s="24">
        <f>IF(J38=0,0,(INT(((E41*E41*269)/(J38*B48))*1000))/1000)</f>
        <v>0</v>
      </c>
      <c r="K41" s="24">
        <f>IF(K38=0,0,(INT(((E41*E41*269)/(K38*B48))*1000))/1000)</f>
        <v>0</v>
      </c>
      <c r="L41" s="25">
        <f>IF(L38=0,0,(INT(((E41*E41*269)/(L38*B48))*1000))/1000)</f>
        <v>0</v>
      </c>
    </row>
    <row r="42" spans="1:12" ht="17.25" customHeight="1">
      <c r="A42" s="69"/>
      <c r="B42" s="98"/>
      <c r="C42" s="98"/>
      <c r="D42" s="79"/>
      <c r="E42" s="35">
        <f aca="true" t="shared" si="9" ref="E42:E50">E41*SQRT(2)</f>
        <v>2.0000000000000004</v>
      </c>
      <c r="F42" s="23">
        <f>IF(F38=0,0,(INT(((E42*E42*269)/(F38*B48))*1000))/1000)</f>
        <v>0</v>
      </c>
      <c r="G42" s="24">
        <f>IF(G38=0,0,(INT(((E42*E42*269)/(G38*B48))*1000))/1000)</f>
        <v>0</v>
      </c>
      <c r="H42" s="24">
        <f>IF(H38=0,0,(INT(((E42*E42*269)/(H38*B48))*1000))/1000)</f>
        <v>0</v>
      </c>
      <c r="I42" s="24">
        <f>IF(I38=0,0,(INT(((E42*E42*269)/(I38*B48))*1000))/1000)</f>
        <v>0</v>
      </c>
      <c r="J42" s="24">
        <f>IF(J38=0,0,(INT(((E42*E42*269)/(J38*B48))*1000))/1000)</f>
        <v>0</v>
      </c>
      <c r="K42" s="24">
        <f>IF(K38=0,0,(INT(((E42*E42*269)/(K38*B48))*1000))/1000)</f>
        <v>0</v>
      </c>
      <c r="L42" s="25">
        <f>IF(L38=0,0,(INT(((E42*E42*269)/(L38*B48))*1000))/1000)</f>
        <v>0</v>
      </c>
    </row>
    <row r="43" spans="1:12" ht="17.25" customHeight="1">
      <c r="A43" s="69"/>
      <c r="B43" s="98"/>
      <c r="C43" s="98"/>
      <c r="D43" s="79"/>
      <c r="E43" s="35">
        <f t="shared" si="9"/>
        <v>2.8284271247461907</v>
      </c>
      <c r="F43" s="23">
        <f>IF(F38=0,0,(INT(((E43*E43*269)/(F38*B48))*1000))/1000)</f>
        <v>0</v>
      </c>
      <c r="G43" s="24">
        <f>IF(G38=0,0,(INT(((E43*E43*269)/(G38*B48))*1000))/1000)</f>
        <v>0</v>
      </c>
      <c r="H43" s="24">
        <f>IF(H38=0,0,(INT(((E43*E43*269)/(H38*B48))*1000))/1000)</f>
        <v>0</v>
      </c>
      <c r="I43" s="24">
        <f>IF(I38=0,0,(INT(((E43*E43*269)/(I38*B48))*1000))/1000)</f>
        <v>0</v>
      </c>
      <c r="J43" s="24">
        <f>IF(J38=0,0,(INT(((E43*E43*269)/(J38*B48))*1000))/1000)</f>
        <v>0</v>
      </c>
      <c r="K43" s="24">
        <f>IF(K38=0,0,(INT(((E43*E43*269)/(K38*B48))*1000))/1000)</f>
        <v>0</v>
      </c>
      <c r="L43" s="25">
        <f>IF(L38=0,0,(INT(((E43*E43*269)/(L38*B48))*1000))/1000)</f>
        <v>0</v>
      </c>
    </row>
    <row r="44" spans="1:12" ht="17.25" customHeight="1">
      <c r="A44" s="69"/>
      <c r="B44" s="98"/>
      <c r="C44" s="98"/>
      <c r="D44" s="79"/>
      <c r="E44" s="35">
        <f t="shared" si="9"/>
        <v>4.000000000000001</v>
      </c>
      <c r="F44" s="23">
        <f>IF(F38=0,0,(INT(((E44*E44*269)/(F38*B48))*1000))/1000)</f>
        <v>0</v>
      </c>
      <c r="G44" s="24">
        <f>IF(G38=0,0,(INT(((E44*E44*269)/(G38*B48))*1000))/1000)</f>
        <v>0</v>
      </c>
      <c r="H44" s="24">
        <f>IF(H38=0,0,(INT(((E44*E44*269)/(H38*B48))*1000))/1000)</f>
        <v>0</v>
      </c>
      <c r="I44" s="24">
        <f>IF(I38=0,0,(INT(((E44*E44*269)/(I38*B48))*1000))/1000)</f>
        <v>0</v>
      </c>
      <c r="J44" s="24">
        <f>IF(J38=0,0,(INT(((E44*E44*269)/(J38*B48))*1000))/1000)</f>
        <v>0</v>
      </c>
      <c r="K44" s="24">
        <f>IF(K38=0,0,(INT(((E44*E44*269)/(K38*B48))*1000))/1000)</f>
        <v>0</v>
      </c>
      <c r="L44" s="25">
        <f>IF(L38=0,0,(INT(((E44*E44*269)/(L38*B48))*1000))/1000)</f>
        <v>0</v>
      </c>
    </row>
    <row r="45" spans="1:12" ht="17.25" customHeight="1">
      <c r="A45" s="69"/>
      <c r="B45" s="93">
        <f>IF(B48&lt;1,1,B48)</f>
        <v>1</v>
      </c>
      <c r="C45" s="94">
        <f>IF(B48&gt;1,1,1/B48)</f>
        <v>50</v>
      </c>
      <c r="D45" s="79"/>
      <c r="E45" s="35">
        <f t="shared" si="9"/>
        <v>5.6568542494923815</v>
      </c>
      <c r="F45" s="23">
        <f>IF(F38=0,0,(INT(((E45*E45*269)/(F38*B48))*1000))/1000)</f>
        <v>0</v>
      </c>
      <c r="G45" s="24">
        <f>IF(G38=0,0,(INT(((E45*E45*269)/(G38*B48))*1000))/1000)</f>
        <v>0</v>
      </c>
      <c r="H45" s="24">
        <f>IF(H38=0,0,(INT(((E45*E45*269)/(H38*B48))*1000))/1000)</f>
        <v>0</v>
      </c>
      <c r="I45" s="24">
        <f>IF(I38=0,0,(INT(((E45*E45*269)/(I38*B48))*1000))/1000)</f>
        <v>0</v>
      </c>
      <c r="J45" s="24">
        <f>IF(J38=0,0,(INT(((E45*E45*269)/(J38*B48))*1000))/1000)</f>
        <v>0</v>
      </c>
      <c r="K45" s="24">
        <f>IF(K38=0,0,(INT(((E45*E45*269)/(K38*B48))*1000))/1000)</f>
        <v>0</v>
      </c>
      <c r="L45" s="25">
        <f>IF(L38=0,0,(INT(((E45*E45*269)/(L38*B48))*1000))/1000)</f>
        <v>0</v>
      </c>
    </row>
    <row r="46" spans="1:12" ht="17.25" customHeight="1">
      <c r="A46" s="69"/>
      <c r="B46" s="93"/>
      <c r="C46" s="95"/>
      <c r="D46" s="79"/>
      <c r="E46" s="35">
        <f t="shared" si="9"/>
        <v>8.000000000000002</v>
      </c>
      <c r="F46" s="23">
        <f>IF(F38=0,0,(INT(((E46*E46*269)/(F38*B48))*1000))/1000)</f>
        <v>0</v>
      </c>
      <c r="G46" s="24">
        <f>IF(G38=0,0,(INT(((E46*E46*269)/(G38*B48))*1000))/1000)</f>
        <v>0</v>
      </c>
      <c r="H46" s="24">
        <f>IF(H38=0,0,(INT(((E46*E46*269)/(H38*B48))*1000))/1000)</f>
        <v>0</v>
      </c>
      <c r="I46" s="24">
        <f>IF(I38=0,0,(INT(((E46*E46*269)/(I38*B48))*1000))/1000)</f>
        <v>0</v>
      </c>
      <c r="J46" s="24">
        <f>IF(J38=0,0,(INT(((E46*E46*269)/(J38*B48))*1000))/1000)</f>
        <v>0</v>
      </c>
      <c r="K46" s="24">
        <f>IF(K38=0,0,(INT(((E46*E46*269)/(K38*B48))*1000))/1000)</f>
        <v>0</v>
      </c>
      <c r="L46" s="25">
        <f>IF(L38=0,0,(INT(((E46*E46*269)/(L38*B48))*1000))/1000)</f>
        <v>0</v>
      </c>
    </row>
    <row r="47" spans="1:12" ht="17.25" customHeight="1">
      <c r="A47" s="69"/>
      <c r="B47" s="92" t="s">
        <v>50</v>
      </c>
      <c r="C47" s="56"/>
      <c r="D47" s="79"/>
      <c r="E47" s="35">
        <f t="shared" si="9"/>
        <v>11.313708498984763</v>
      </c>
      <c r="F47" s="23">
        <f>IF(F38=0,0,(INT(((E47*E47*269)/(F38*B48))*1000))/1000)</f>
        <v>0</v>
      </c>
      <c r="G47" s="24">
        <f>IF(G38=0,0,(INT(((E47*E47*269)/(G38*B48))*1000))/1000)</f>
        <v>0</v>
      </c>
      <c r="H47" s="24">
        <f>IF(H38=0,0,(INT(((E47*E47*269)/(H38*B48))*1000))/1000)</f>
        <v>0</v>
      </c>
      <c r="I47" s="24">
        <f>IF(I38=0,0,(INT(((E47*E47*269)/(I38*B48))*1000))/1000)</f>
        <v>0</v>
      </c>
      <c r="J47" s="24">
        <f>IF(J38=0,0,(INT(((E47*E47*269)/(J38*B48))*1000))/1000)</f>
        <v>0</v>
      </c>
      <c r="K47" s="24">
        <f>IF(K38=0,0,(INT(((E47*E47*269)/(K38*B48))*1000))/1000)</f>
        <v>0</v>
      </c>
      <c r="L47" s="25">
        <f>IF(L38=0,0,(INT(((E47*E47*269)/(L38*B48))*1000))/1000)</f>
        <v>0</v>
      </c>
    </row>
    <row r="48" spans="1:12" ht="17.25" customHeight="1">
      <c r="A48" s="69"/>
      <c r="B48" s="83">
        <v>0.02</v>
      </c>
      <c r="C48" s="84"/>
      <c r="D48" s="79"/>
      <c r="E48" s="35">
        <f t="shared" si="9"/>
        <v>16.000000000000004</v>
      </c>
      <c r="F48" s="23">
        <f>IF(F38=0,0,(INT(((E48*E48*269)/(F38*B48))*1000))/1000)</f>
        <v>0</v>
      </c>
      <c r="G48" s="24">
        <f>IF(G38=0,0,(INT(((E48*E48*269)/(G38*B48))*1000))/1000)</f>
        <v>0</v>
      </c>
      <c r="H48" s="24">
        <f>IF(H38=0,0,(INT(((E48*E48*269)/(H38*B48))*1000))/1000)</f>
        <v>0</v>
      </c>
      <c r="I48" s="24">
        <f>IF(I38=0,0,(INT(((E48*E48*269)/(I38*B48))*1000))/1000)</f>
        <v>0</v>
      </c>
      <c r="J48" s="24">
        <f>IF(J38=0,0,(INT(((E48*E48*269)/(J38*B48))*1000))/1000)</f>
        <v>0</v>
      </c>
      <c r="K48" s="24">
        <f>IF(K38=0,0,(INT(((E48*E48*269)/(K38*B48))*1000))/1000)</f>
        <v>0</v>
      </c>
      <c r="L48" s="25">
        <f>IF(L38=0,0,(INT(((E48*E48*269)/(L38*B48))*1000))/1000)</f>
        <v>0</v>
      </c>
    </row>
    <row r="49" spans="1:12" ht="17.25" customHeight="1">
      <c r="A49" s="69"/>
      <c r="B49" s="84"/>
      <c r="C49" s="84"/>
      <c r="D49" s="79"/>
      <c r="E49" s="35">
        <f t="shared" si="9"/>
        <v>22.627416997969526</v>
      </c>
      <c r="F49" s="23">
        <f>IF(F38=0,0,(INT(((E49*E49*269)/(F38*B48))*1000))/1000)</f>
        <v>0</v>
      </c>
      <c r="G49" s="24">
        <f>IF(G38=0,0,(INT(((E49*E49*269)/(G38*B48))*1000))/1000)</f>
        <v>0</v>
      </c>
      <c r="H49" s="24">
        <f>IF(H38=0,0,(INT(((E49*E49*269)/(H38*B48))*1000))/1000)</f>
        <v>0</v>
      </c>
      <c r="I49" s="24">
        <f>IF(I38=0,0,(INT(((E49*E49*269)/(I38*B48))*1000))/1000)</f>
        <v>0</v>
      </c>
      <c r="J49" s="24">
        <f>IF(J38=0,0,(INT(((E49*E49*269)/(J38*B48))*1000))/1000)</f>
        <v>0</v>
      </c>
      <c r="K49" s="24">
        <f>IF(K38=0,0,(INT(((E49*E49*269)/(K38*B48))*1000))/1000)</f>
        <v>0</v>
      </c>
      <c r="L49" s="25">
        <f>IF(L38=0,0,(INT(((E49*E49*269)/(L38*B48))*1000))/1000)</f>
        <v>0</v>
      </c>
    </row>
    <row r="50" spans="1:12" ht="17.25" customHeight="1" thickBot="1">
      <c r="A50" s="82"/>
      <c r="B50" s="85"/>
      <c r="C50" s="85"/>
      <c r="D50" s="80"/>
      <c r="E50" s="36">
        <f t="shared" si="9"/>
        <v>32.00000000000001</v>
      </c>
      <c r="F50" s="26">
        <f>IF(F38=0,0,(INT(((E50*E50*269)/(F38*B48))*1000))/1000)</f>
        <v>0</v>
      </c>
      <c r="G50" s="27">
        <f>IF(G38=0,0,(INT(((E50*E50*269)/(G38*B48))*1000))/1000)</f>
        <v>0</v>
      </c>
      <c r="H50" s="27">
        <f>IF(H38=0,0,(INT(((E50*E50*269)/(H38*B48))*1000))/1000)</f>
        <v>0</v>
      </c>
      <c r="I50" s="27">
        <f>IF(I38=0,0,(INT(((E50*E50*269)/(I38*B48))*1000))/1000)</f>
        <v>0</v>
      </c>
      <c r="J50" s="27">
        <f>IF(J38=0,0,(INT(((E50*E50*269)/(J38*B48))*1000))/1000)</f>
        <v>0</v>
      </c>
      <c r="K50" s="27">
        <f>IF(K38=0,0,(INT(((E50*E50*269)/(K38*B48))*1000))/1000)</f>
        <v>0</v>
      </c>
      <c r="L50" s="28">
        <f>IF(L38=0,0,(INT(((E50*E50*269)/(L38*B48))*1000))/1000)</f>
        <v>0</v>
      </c>
    </row>
    <row r="51" ht="13.5" thickTop="1"/>
  </sheetData>
  <sheetProtection password="98C9" sheet="1" objects="1" scenarios="1"/>
  <mergeCells count="38">
    <mergeCell ref="A40:A50"/>
    <mergeCell ref="D40:D50"/>
    <mergeCell ref="A36:A39"/>
    <mergeCell ref="B40:C44"/>
    <mergeCell ref="B45:B46"/>
    <mergeCell ref="C45:C46"/>
    <mergeCell ref="B47:C47"/>
    <mergeCell ref="B48:C50"/>
    <mergeCell ref="D29:L29"/>
    <mergeCell ref="D14:D17"/>
    <mergeCell ref="A8:E8"/>
    <mergeCell ref="A9:E9"/>
    <mergeCell ref="B25:C25"/>
    <mergeCell ref="B23:B24"/>
    <mergeCell ref="C23:C24"/>
    <mergeCell ref="B18:C22"/>
    <mergeCell ref="A1:L1"/>
    <mergeCell ref="A2:L2"/>
    <mergeCell ref="A3:L3"/>
    <mergeCell ref="A4:L4"/>
    <mergeCell ref="D18:D28"/>
    <mergeCell ref="A7:L7"/>
    <mergeCell ref="A10:A13"/>
    <mergeCell ref="A14:A17"/>
    <mergeCell ref="A18:A28"/>
    <mergeCell ref="B26:C28"/>
    <mergeCell ref="B14:C17"/>
    <mergeCell ref="B10:C13"/>
    <mergeCell ref="A5:L5"/>
    <mergeCell ref="B32:C35"/>
    <mergeCell ref="B36:C39"/>
    <mergeCell ref="A30:E30"/>
    <mergeCell ref="A31:E31"/>
    <mergeCell ref="A32:A35"/>
    <mergeCell ref="D32:D35"/>
    <mergeCell ref="D36:D39"/>
    <mergeCell ref="A6:L6"/>
    <mergeCell ref="D10:D13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showZeros="0" tabSelected="1" workbookViewId="0" topLeftCell="A1">
      <selection activeCell="X24" sqref="X24"/>
    </sheetView>
  </sheetViews>
  <sheetFormatPr defaultColWidth="11.421875" defaultRowHeight="12.75"/>
  <cols>
    <col min="1" max="3" width="2.421875" style="0" customWidth="1"/>
    <col min="4" max="21" width="7.140625" style="0" customWidth="1"/>
  </cols>
  <sheetData>
    <row r="1" spans="1:21" ht="12.75">
      <c r="A1" s="132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1.25" customHeight="1">
      <c r="A2" s="108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7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1.25" customHeight="1">
      <c r="A4" s="133" t="s">
        <v>55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21" ht="11.25" customHeight="1">
      <c r="A5" s="99" t="s">
        <v>52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1.25" customHeight="1">
      <c r="A6" s="108" t="s">
        <v>53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22.5" customHeight="1" thickBo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1" ht="18.75" customHeight="1" thickBot="1" thickTop="1">
      <c r="A8" s="101"/>
      <c r="B8" s="101"/>
      <c r="C8" s="101"/>
      <c r="D8" s="101"/>
      <c r="E8" s="101"/>
      <c r="F8" s="102"/>
      <c r="G8" s="129" t="s">
        <v>29</v>
      </c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00"/>
      <c r="S8" s="101"/>
      <c r="T8" s="101"/>
      <c r="U8" s="101"/>
    </row>
    <row r="9" spans="1:21" ht="18.75" customHeight="1">
      <c r="A9" s="101"/>
      <c r="B9" s="101"/>
      <c r="C9" s="101"/>
      <c r="D9" s="101"/>
      <c r="E9" s="101"/>
      <c r="F9" s="102"/>
      <c r="G9" s="111" t="s">
        <v>30</v>
      </c>
      <c r="H9" s="112"/>
      <c r="I9" s="112"/>
      <c r="J9" s="112"/>
      <c r="K9" s="112"/>
      <c r="L9" s="50">
        <v>24</v>
      </c>
      <c r="M9" s="137" t="s">
        <v>31</v>
      </c>
      <c r="N9" s="137"/>
      <c r="O9" s="137"/>
      <c r="P9" s="137"/>
      <c r="Q9" s="138"/>
      <c r="R9" s="100"/>
      <c r="S9" s="101"/>
      <c r="T9" s="101"/>
      <c r="U9" s="101"/>
    </row>
    <row r="10" spans="1:21" ht="18.75" customHeight="1" thickBot="1">
      <c r="A10" s="101"/>
      <c r="B10" s="101"/>
      <c r="C10" s="101"/>
      <c r="D10" s="101"/>
      <c r="E10" s="101"/>
      <c r="F10" s="102"/>
      <c r="G10" s="113" t="s">
        <v>32</v>
      </c>
      <c r="H10" s="114"/>
      <c r="I10" s="114"/>
      <c r="J10" s="114"/>
      <c r="K10" s="114"/>
      <c r="L10" s="51">
        <v>172.8</v>
      </c>
      <c r="M10" s="139" t="s">
        <v>33</v>
      </c>
      <c r="N10" s="140"/>
      <c r="O10" s="140"/>
      <c r="P10" s="140"/>
      <c r="Q10" s="141"/>
      <c r="R10" s="100"/>
      <c r="S10" s="101"/>
      <c r="T10" s="101"/>
      <c r="U10" s="101"/>
    </row>
    <row r="11" spans="1:21" ht="18.75" customHeight="1" thickBot="1">
      <c r="A11" s="101"/>
      <c r="B11" s="101"/>
      <c r="C11" s="101"/>
      <c r="D11" s="101"/>
      <c r="E11" s="101"/>
      <c r="F11" s="102"/>
      <c r="G11" s="115" t="s">
        <v>34</v>
      </c>
      <c r="H11" s="116"/>
      <c r="I11" s="116"/>
      <c r="J11" s="116"/>
      <c r="K11" s="117"/>
      <c r="L11" s="144">
        <f>(L10/360)*(1/L9)</f>
        <v>0.02</v>
      </c>
      <c r="M11" s="145"/>
      <c r="N11" s="128" t="s">
        <v>38</v>
      </c>
      <c r="O11" s="49">
        <f>IF(L11&lt;1,1,L11)</f>
        <v>1</v>
      </c>
      <c r="P11" s="110" t="s">
        <v>41</v>
      </c>
      <c r="Q11" s="102"/>
      <c r="R11" s="100"/>
      <c r="S11" s="101"/>
      <c r="T11" s="101"/>
      <c r="U11" s="101"/>
    </row>
    <row r="12" spans="1:21" ht="18.75" customHeight="1" thickBot="1">
      <c r="A12" s="101"/>
      <c r="B12" s="101"/>
      <c r="C12" s="101"/>
      <c r="D12" s="101"/>
      <c r="E12" s="101"/>
      <c r="F12" s="102"/>
      <c r="G12" s="118"/>
      <c r="H12" s="119"/>
      <c r="I12" s="119"/>
      <c r="J12" s="119"/>
      <c r="K12" s="120"/>
      <c r="L12" s="146"/>
      <c r="M12" s="147"/>
      <c r="N12" s="146"/>
      <c r="O12" s="47">
        <f>IF(L11&gt;1,1,1/L11)</f>
        <v>50</v>
      </c>
      <c r="P12" s="142"/>
      <c r="Q12" s="143"/>
      <c r="R12" s="100"/>
      <c r="S12" s="101"/>
      <c r="T12" s="101"/>
      <c r="U12" s="101"/>
    </row>
    <row r="13" spans="1:21" ht="18.75" customHeight="1" thickTop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</row>
    <row r="14" spans="1:21" ht="18.75" customHeight="1" thickBo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5.75" customHeight="1" thickBot="1" thickTop="1">
      <c r="A15" s="40"/>
      <c r="B15" s="37"/>
      <c r="C15" s="37"/>
      <c r="D15" s="121" t="s">
        <v>37</v>
      </c>
      <c r="E15" s="122"/>
      <c r="F15" s="122"/>
      <c r="G15" s="107" t="s">
        <v>39</v>
      </c>
      <c r="H15" s="107"/>
      <c r="I15" s="107"/>
      <c r="J15" s="107"/>
      <c r="K15" s="107"/>
      <c r="L15" s="124">
        <v>0.02</v>
      </c>
      <c r="M15" s="125"/>
      <c r="N15" s="127" t="s">
        <v>38</v>
      </c>
      <c r="O15" s="42">
        <f>IF(L15=0,O11,IF(L15&lt;1,1,L15))</f>
        <v>1</v>
      </c>
      <c r="P15" s="109" t="s">
        <v>41</v>
      </c>
      <c r="Q15" s="43"/>
      <c r="R15" s="43"/>
      <c r="S15" s="43"/>
      <c r="T15" s="43"/>
      <c r="U15" s="44"/>
    </row>
    <row r="16" spans="1:21" ht="15.75" customHeight="1" thickBot="1">
      <c r="A16" s="41"/>
      <c r="B16" s="38"/>
      <c r="C16" s="38"/>
      <c r="D16" s="123"/>
      <c r="E16" s="123"/>
      <c r="F16" s="123"/>
      <c r="G16" s="177" t="s">
        <v>40</v>
      </c>
      <c r="H16" s="178"/>
      <c r="I16" s="178"/>
      <c r="J16" s="178"/>
      <c r="K16" s="178"/>
      <c r="L16" s="126"/>
      <c r="M16" s="126"/>
      <c r="N16" s="128"/>
      <c r="O16" s="45">
        <f>IF(L15=0,O12,IF(L15&gt;1,1,1/L15))</f>
        <v>50</v>
      </c>
      <c r="P16" s="110"/>
      <c r="Q16" s="39"/>
      <c r="R16" s="39"/>
      <c r="S16" s="39"/>
      <c r="T16" s="39"/>
      <c r="U16" s="46"/>
    </row>
    <row r="17" spans="1:21" ht="15.75" customHeight="1">
      <c r="A17" s="187" t="s">
        <v>45</v>
      </c>
      <c r="B17" s="188"/>
      <c r="C17" s="188"/>
      <c r="D17" s="188"/>
      <c r="E17" s="189" t="s">
        <v>35</v>
      </c>
      <c r="F17" s="190">
        <v>25</v>
      </c>
      <c r="G17" s="191"/>
      <c r="H17" s="192">
        <v>50</v>
      </c>
      <c r="I17" s="191"/>
      <c r="J17" s="192">
        <v>100</v>
      </c>
      <c r="K17" s="191"/>
      <c r="L17" s="192">
        <v>200</v>
      </c>
      <c r="M17" s="191"/>
      <c r="N17" s="192">
        <v>250</v>
      </c>
      <c r="O17" s="191"/>
      <c r="P17" s="192">
        <v>320</v>
      </c>
      <c r="Q17" s="191"/>
      <c r="R17" s="192">
        <v>500</v>
      </c>
      <c r="S17" s="191"/>
      <c r="T17" s="192">
        <v>800</v>
      </c>
      <c r="U17" s="193"/>
    </row>
    <row r="18" spans="1:21" ht="15.75" customHeight="1" thickBot="1">
      <c r="A18" s="194" t="s">
        <v>46</v>
      </c>
      <c r="B18" s="195"/>
      <c r="C18" s="195"/>
      <c r="D18" s="195"/>
      <c r="E18" s="196" t="s">
        <v>36</v>
      </c>
      <c r="F18" s="197">
        <f>IF(F17=0,0,ABS(10*(LOG(0.8/F17))))</f>
        <v>14.948500216800939</v>
      </c>
      <c r="G18" s="198"/>
      <c r="H18" s="199">
        <f>IF(H17=0,0,ABS(10*(LOG(0.8/H17))))</f>
        <v>17.958800173440753</v>
      </c>
      <c r="I18" s="198"/>
      <c r="J18" s="199">
        <f>IF(J17=0,0,ABS(10*(LOG(0.8/J17))))</f>
        <v>20.969100130080562</v>
      </c>
      <c r="K18" s="198"/>
      <c r="L18" s="199">
        <f>IF(L17=0,0,ABS(10*(LOG(0.8/L17))))</f>
        <v>23.979400086720375</v>
      </c>
      <c r="M18" s="198"/>
      <c r="N18" s="199">
        <f>IF(N17=0,0,ABS(10*(LOG(0.8/N17))))</f>
        <v>24.94850021680094</v>
      </c>
      <c r="O18" s="198"/>
      <c r="P18" s="199">
        <f>IF(P17=0,0,ABS(10*(LOG(0.8/P17))))</f>
        <v>26.020599913279625</v>
      </c>
      <c r="Q18" s="198"/>
      <c r="R18" s="199">
        <f>IF(R17=0,0,ABS(10*(LOG(0.8/R17))))</f>
        <v>27.95880017344075</v>
      </c>
      <c r="S18" s="198"/>
      <c r="T18" s="199">
        <f>IF(T17=0,0,ABS(10*(LOG(0.8/T17))))</f>
        <v>30</v>
      </c>
      <c r="U18" s="200"/>
    </row>
    <row r="19" spans="1:21" ht="15.75" customHeight="1">
      <c r="A19" s="157" t="s">
        <v>44</v>
      </c>
      <c r="B19" s="179" t="s">
        <v>47</v>
      </c>
      <c r="C19" s="180" t="s">
        <v>43</v>
      </c>
      <c r="D19" s="181">
        <v>1</v>
      </c>
      <c r="E19" s="182"/>
      <c r="F19" s="183">
        <f>IF(F17=0,0,(INT(((D19*D19*269)/(F17*IF(L15=0,L11,L15)))*1000))/1000)</f>
        <v>538</v>
      </c>
      <c r="G19" s="184"/>
      <c r="H19" s="185">
        <f>IF(H17=0,0,(INT(((D19*D19*269)/(H17*IF(L15=0,L11,L15)))*1000))/1000)</f>
        <v>269</v>
      </c>
      <c r="I19" s="184"/>
      <c r="J19" s="185">
        <f>IF(J17=0,0,(INT(((D19*D19*269)/(J17*IF(L15=0,L11,L15)))*1000))/1000)</f>
        <v>134.5</v>
      </c>
      <c r="K19" s="184"/>
      <c r="L19" s="185">
        <f>IF(L17=0,0,(INT(((D19*D19*269)/(L17*IF(L15=0,L11,L15)))*1000))/1000)</f>
        <v>67.25</v>
      </c>
      <c r="M19" s="184"/>
      <c r="N19" s="185">
        <f>IF(N17=0,0,(INT(((D19*D19*269)/(N17*IF(L15=0,L11,L15)))*1000))/1000)</f>
        <v>53.8</v>
      </c>
      <c r="O19" s="184"/>
      <c r="P19" s="185">
        <f>IF(P17=0,0,(INT(((D19*D19*269)/(P17*IF(L15=0,L11,L15)))*1000))/1000)</f>
        <v>42.031</v>
      </c>
      <c r="Q19" s="184"/>
      <c r="R19" s="185">
        <f>IF(R17=0,0,(INT(((D19*D19*269)/(R17*IF(L15=0,L11,L15)))*1000))/1000)</f>
        <v>26.9</v>
      </c>
      <c r="S19" s="184"/>
      <c r="T19" s="185">
        <f>IF(T17=0,0,(INT(((D19*D19*269)/(T17*IF(L15=0,L11,L15)))*1000))/1000)</f>
        <v>16.812</v>
      </c>
      <c r="U19" s="186"/>
    </row>
    <row r="20" spans="1:21" ht="15.75" customHeight="1">
      <c r="A20" s="157"/>
      <c r="B20" s="159"/>
      <c r="C20" s="159"/>
      <c r="D20" s="135">
        <f aca="true" t="shared" si="0" ref="D20:D25">D19*SQRT(2)</f>
        <v>1.4142135623730951</v>
      </c>
      <c r="E20" s="136"/>
      <c r="F20" s="103">
        <f>IF(F17=0,0,(INT(((D20*D20*269)/(F17*IF(L15=0,L11,L15)))*1000))/1000)</f>
        <v>1076</v>
      </c>
      <c r="G20" s="104"/>
      <c r="H20" s="106">
        <f>IF(H17=0,0,(INT(((D20*D20*269)/(H17*IF(L15=0,L11,L15)))*1000))/1000)</f>
        <v>538</v>
      </c>
      <c r="I20" s="104"/>
      <c r="J20" s="106">
        <f>IF(J17=0,0,(INT(((D20*D20*269)/(J17*IF(L15=0,L11,L15)))*1000))/1000)</f>
        <v>269</v>
      </c>
      <c r="K20" s="104"/>
      <c r="L20" s="106">
        <f>IF(L17=0,0,(INT(((D20*D20*269)/(L17*IF(L15=0,L11,L15)))*1000))/1000)</f>
        <v>134.5</v>
      </c>
      <c r="M20" s="104"/>
      <c r="N20" s="106">
        <f>IF(N17=0,0,(INT(((D20*D20*269)/(N17*IF(L15=0,L11,L15)))*1000))/1000)</f>
        <v>107.6</v>
      </c>
      <c r="O20" s="104"/>
      <c r="P20" s="106">
        <f>IF(P17=0,0,(INT(((D20*D20*269)/(P17*IF(L15=0,L11,L15)))*1000))/1000)</f>
        <v>84.062</v>
      </c>
      <c r="Q20" s="104"/>
      <c r="R20" s="106">
        <f>IF(R17=0,0,(INT(((D20*D20*269)/(R17*IF(L15=0,L11,L15)))*1000))/1000)</f>
        <v>53.8</v>
      </c>
      <c r="S20" s="104"/>
      <c r="T20" s="106">
        <f>IF(T17=0,0,(INT(((D20*D20*269)/(T17*IF(L15=0,L11,L15)))*1000))/1000)</f>
        <v>33.625</v>
      </c>
      <c r="U20" s="155"/>
    </row>
    <row r="21" spans="1:21" ht="15.75" customHeight="1">
      <c r="A21" s="157"/>
      <c r="B21" s="159"/>
      <c r="C21" s="159"/>
      <c r="D21" s="135">
        <f t="shared" si="0"/>
        <v>2.0000000000000004</v>
      </c>
      <c r="E21" s="136"/>
      <c r="F21" s="103">
        <f>IF(F17=0,0,(INT(((D21*D21*269)/(F17*IF(L15=0,L11,L15)))*1000))/1000)</f>
        <v>2152</v>
      </c>
      <c r="G21" s="104"/>
      <c r="H21" s="106">
        <f>IF(H17=0,0,(INT(((D21*D21*269)/(H17*IF(L15=0,L11,L15)))*1000))/1000)</f>
        <v>1076</v>
      </c>
      <c r="I21" s="104"/>
      <c r="J21" s="106">
        <f>IF(J17=0,0,(INT(((D21*D21*269)/(J17*IF(L15=0,L11,L15)))*1000))/1000)</f>
        <v>538</v>
      </c>
      <c r="K21" s="104"/>
      <c r="L21" s="106">
        <f>IF(L17=0,0,(INT(((D21*D21*269)/(L17*IF(L15=0,L11,L15)))*1000))/1000)</f>
        <v>269</v>
      </c>
      <c r="M21" s="104"/>
      <c r="N21" s="106">
        <f>IF(N17=0,0,(INT(((D21*D21*269)/(N17*IF(L15=0,L11,L15)))*1000))/1000)</f>
        <v>215.2</v>
      </c>
      <c r="O21" s="104"/>
      <c r="P21" s="106">
        <f>IF(P17=0,0,(INT(((D21*D21*269)/(P17*IF(L15=0,L11,L15)))*1000))/1000)</f>
        <v>168.125</v>
      </c>
      <c r="Q21" s="104"/>
      <c r="R21" s="106">
        <f>IF(R17=0,0,(INT(((D21*D21*269)/(R17*IF(L15=0,L11,L15)))*1000))/1000)</f>
        <v>107.6</v>
      </c>
      <c r="S21" s="104"/>
      <c r="T21" s="106">
        <f>IF(T17=0,0,(INT(((D21*D21*269)/(T17*IF(L15=0,L11,L15)))*1000))/1000)</f>
        <v>67.25</v>
      </c>
      <c r="U21" s="155"/>
    </row>
    <row r="22" spans="1:21" ht="15.75" customHeight="1">
      <c r="A22" s="157"/>
      <c r="B22" s="159"/>
      <c r="C22" s="159"/>
      <c r="D22" s="135">
        <f t="shared" si="0"/>
        <v>2.8284271247461907</v>
      </c>
      <c r="E22" s="136"/>
      <c r="F22" s="103">
        <f>IF(F17=0,0,(INT(((D22*D22*269)/(F17*IF(L15=0,L11,L15)))*1000))/1000)</f>
        <v>4304</v>
      </c>
      <c r="G22" s="104"/>
      <c r="H22" s="106">
        <f>IF(H17=0,0,(INT(((D22*D22*269)/(H17*IF(L15=0,L11,L15)))*1000))/1000)</f>
        <v>2152</v>
      </c>
      <c r="I22" s="104"/>
      <c r="J22" s="106">
        <f>IF(J17=0,0,(INT(((D22*D22*269)/(J17*IF(L15=0,L11,L15)))*1000))/1000)</f>
        <v>1076</v>
      </c>
      <c r="K22" s="104"/>
      <c r="L22" s="106">
        <f>IF(L17=0,0,(INT(((D22*D22*269)/(L17*IF(L15=0,L11,L15)))*1000))/1000)</f>
        <v>538</v>
      </c>
      <c r="M22" s="104"/>
      <c r="N22" s="106">
        <f>IF(N17=0,0,(INT(((D22*D22*269)/(N17*IF(L15=0,L11,L15)))*1000))/1000)</f>
        <v>430.4</v>
      </c>
      <c r="O22" s="104"/>
      <c r="P22" s="106">
        <f>IF(P17=0,0,(INT(((D22*D22*269)/(P17*IF(L15=0,L11,L15)))*1000))/1000)</f>
        <v>336.25</v>
      </c>
      <c r="Q22" s="104"/>
      <c r="R22" s="106">
        <f>IF(R17=0,0,(INT(((D22*D22*269)/(R17*IF(L15=0,L11,L15)))*1000))/1000)</f>
        <v>215.2</v>
      </c>
      <c r="S22" s="104"/>
      <c r="T22" s="106">
        <f>IF(T17=0,0,(INT(((D22*D22*269)/(T17*IF(L15=0,L11,L15)))*1000))/1000)</f>
        <v>134.5</v>
      </c>
      <c r="U22" s="155"/>
    </row>
    <row r="23" spans="1:21" ht="15.75" customHeight="1">
      <c r="A23" s="157"/>
      <c r="B23" s="159"/>
      <c r="C23" s="159"/>
      <c r="D23" s="135">
        <f t="shared" si="0"/>
        <v>4.000000000000001</v>
      </c>
      <c r="E23" s="136"/>
      <c r="F23" s="103">
        <f>IF(F17=0,0,(INT(((D23*D23*269)/(F17*IF(L15=0,L11,L15)))*1000))/1000)</f>
        <v>8608</v>
      </c>
      <c r="G23" s="104"/>
      <c r="H23" s="106">
        <f>IF(H17=0,0,(INT(((D23*D23*269)/(H17*IF(L15=0,L11,L15)))*1000))/1000)</f>
        <v>4304</v>
      </c>
      <c r="I23" s="104"/>
      <c r="J23" s="106">
        <f>IF(J17=0,0,(INT(((D23*D23*269)/(J17*IF(L15=0,L11,L15)))*1000))/1000)</f>
        <v>2152</v>
      </c>
      <c r="K23" s="104"/>
      <c r="L23" s="106">
        <f>IF(L17=0,0,(INT(((D23*D23*269)/(L17*IF(L15=0,L11,L15)))*1000))/1000)</f>
        <v>1076</v>
      </c>
      <c r="M23" s="104"/>
      <c r="N23" s="106">
        <f>IF(N17=0,0,(INT(((D23*D23*269)/(N17*IF(L15=0,L11,L15)))*1000))/1000)</f>
        <v>860.8</v>
      </c>
      <c r="O23" s="104"/>
      <c r="P23" s="106">
        <f>IF(P17=0,0,(INT(((D23*D23*269)/(P17*IF(L15=0,L11,L15)))*1000))/1000)</f>
        <v>672.5</v>
      </c>
      <c r="Q23" s="104"/>
      <c r="R23" s="106">
        <f>IF(R17=0,0,(INT(((D23*D23*269)/(R17*IF(L15=0,L11,L15)))*1000))/1000)</f>
        <v>430.4</v>
      </c>
      <c r="S23" s="104"/>
      <c r="T23" s="106">
        <f>IF(T17=0,0,(INT(((D23*D23*269)/(T17*IF(L15=0,L11,L15)))*1000))/1000)</f>
        <v>269</v>
      </c>
      <c r="U23" s="155"/>
    </row>
    <row r="24" spans="1:21" ht="15.75" customHeight="1">
      <c r="A24" s="157"/>
      <c r="B24" s="159"/>
      <c r="C24" s="159"/>
      <c r="D24" s="135">
        <f t="shared" si="0"/>
        <v>5.6568542494923815</v>
      </c>
      <c r="E24" s="136"/>
      <c r="F24" s="103">
        <f>IF(F17=0,0,(INT(((D24*D24*269)/(F17*IF(L15=0,L11,L15)))*1000))/1000)</f>
        <v>17216</v>
      </c>
      <c r="G24" s="104"/>
      <c r="H24" s="106">
        <f>IF(H17=0,0,(INT(((D24*D24*269)/(H17*IF(L15=0,L11,L15)))*1000))/1000)</f>
        <v>8608</v>
      </c>
      <c r="I24" s="104"/>
      <c r="J24" s="106">
        <f>IF(J17=0,0,(INT(((D24*D24*269)/(J17*IF(L15=0,L11,L15)))*1000))/1000)</f>
        <v>4304</v>
      </c>
      <c r="K24" s="104"/>
      <c r="L24" s="106">
        <f>IF(L17=0,0,(INT(((D24*D24*269)/(L17*IF(L15=0,L11,L15)))*1000))/1000)</f>
        <v>2152</v>
      </c>
      <c r="M24" s="104"/>
      <c r="N24" s="106">
        <f>IF(N17=0,0,(INT(((D24*D24*269)/(N17*IF(L15=0,L11,L15)))*1000))/1000)</f>
        <v>1721.6</v>
      </c>
      <c r="O24" s="104"/>
      <c r="P24" s="106">
        <f>IF(P17=0,0,(INT(((D24*D24*269)/(P17*IF(L15=0,L11,L15)))*1000))/1000)</f>
        <v>1345</v>
      </c>
      <c r="Q24" s="104"/>
      <c r="R24" s="106">
        <f>IF(R17=0,0,(INT(((D24*D24*269)/(R17*IF(L15=0,L11,L15)))*1000))/1000)</f>
        <v>860.8</v>
      </c>
      <c r="S24" s="104"/>
      <c r="T24" s="106">
        <f>IF(T17=0,0,(INT(((D24*D24*269)/(T17*IF(L15=0,L11,L15)))*1000))/1000)</f>
        <v>538</v>
      </c>
      <c r="U24" s="155"/>
    </row>
    <row r="25" spans="1:21" ht="8.25" customHeight="1">
      <c r="A25" s="157"/>
      <c r="B25" s="159"/>
      <c r="C25" s="159"/>
      <c r="D25" s="161">
        <f t="shared" si="0"/>
        <v>8.000000000000002</v>
      </c>
      <c r="E25" s="162"/>
      <c r="F25" s="148">
        <f>IF(F17=0,0,(INT(((D25*D25*269)/(F17*IF(L15=0,L11,L15)))*1000))/1000)</f>
        <v>34432</v>
      </c>
      <c r="G25" s="149"/>
      <c r="H25" s="167">
        <f>IF(H17=0,0,(INT(((D25*D25*269)/(H17*IF(L15=0,L11,L15)))*1000))/1000)</f>
        <v>17216</v>
      </c>
      <c r="I25" s="149"/>
      <c r="J25" s="167">
        <f>IF(J17=0,0,(INT(((D25*D25*269)/(J17*IF(L15=0,L11,L15)))*1000))/1000)</f>
        <v>8608</v>
      </c>
      <c r="K25" s="149"/>
      <c r="L25" s="167">
        <f>IF(L17=0,0,(INT(((D25*D25*269)/(L17*IF(L15=0,L11,L15)))*1000))/1000)</f>
        <v>4304</v>
      </c>
      <c r="M25" s="149"/>
      <c r="N25" s="167">
        <f>IF(N17=0,0,(INT(((D25*D25*269)/(N17*IF(L15=0,L11,L15)))*1000))/1000)</f>
        <v>3443.2</v>
      </c>
      <c r="O25" s="149"/>
      <c r="P25" s="167">
        <f>IF(P17=0,0,(INT(((D25*D25*269)/(P17*IF(L15=0,L11,L15)))*1000))/1000)</f>
        <v>2690</v>
      </c>
      <c r="Q25" s="149"/>
      <c r="R25" s="167">
        <f>IF(R17=0,0,(INT(((D25*D25*269)/(R17*IF(L15=0,L11,L15)))*1000))/1000)</f>
        <v>1721.6</v>
      </c>
      <c r="S25" s="149"/>
      <c r="T25" s="167">
        <f>IF(T17=0,0,(INT(((D25*D25*269)/(T17*IF(L15=0,L11,L15)))*1000))/1000)</f>
        <v>1076</v>
      </c>
      <c r="U25" s="169"/>
    </row>
    <row r="26" spans="1:21" ht="6.75" customHeight="1">
      <c r="A26" s="157"/>
      <c r="B26" s="159"/>
      <c r="C26" s="159"/>
      <c r="D26" s="163"/>
      <c r="E26" s="164"/>
      <c r="F26" s="150"/>
      <c r="G26" s="151"/>
      <c r="H26" s="168"/>
      <c r="I26" s="151"/>
      <c r="J26" s="168"/>
      <c r="K26" s="151"/>
      <c r="L26" s="168"/>
      <c r="M26" s="151"/>
      <c r="N26" s="168"/>
      <c r="O26" s="151"/>
      <c r="P26" s="168"/>
      <c r="Q26" s="151"/>
      <c r="R26" s="168"/>
      <c r="S26" s="151"/>
      <c r="T26" s="168"/>
      <c r="U26" s="170"/>
    </row>
    <row r="27" spans="1:21" ht="15.75" customHeight="1">
      <c r="A27" s="157"/>
      <c r="B27" s="159"/>
      <c r="C27" s="159"/>
      <c r="D27" s="135">
        <f>D25*SQRT(2)</f>
        <v>11.313708498984763</v>
      </c>
      <c r="E27" s="136"/>
      <c r="F27" s="103">
        <f>IF(F17=0,0,(INT(((D27*D27*269)/(F17*IF(L15=0,L11,L15)))*1000))/1000)</f>
        <v>68864</v>
      </c>
      <c r="G27" s="104"/>
      <c r="H27" s="106">
        <f>IF(H17=0,0,(INT(((D27*D27*269)/(H17*IF(L15=0,L11,L15)))*1000))/1000)</f>
        <v>34432</v>
      </c>
      <c r="I27" s="104"/>
      <c r="J27" s="106">
        <f>IF(J17=0,0,(INT(((D27*D27*269)/(J17*IF(L15=0,L11,L15)))*1000))/1000)</f>
        <v>17216</v>
      </c>
      <c r="K27" s="104"/>
      <c r="L27" s="106">
        <f>IF(L17=0,0,(INT(((D27*D27*269)/(L17*IF(L15=0,L11,L15)))*1000))/1000)</f>
        <v>8608</v>
      </c>
      <c r="M27" s="104"/>
      <c r="N27" s="106">
        <f>IF(N17=0,0,(INT(((D27*D27*269)/(N17*IF(L15=0,L11,L15)))*1000))/1000)</f>
        <v>6886.4</v>
      </c>
      <c r="O27" s="104"/>
      <c r="P27" s="106">
        <f>IF(P17=0,0,(INT(((D27*D27*269)/(P17*IF(L15=0,L11,L15)))*1000))/1000)</f>
        <v>5380</v>
      </c>
      <c r="Q27" s="104"/>
      <c r="R27" s="106">
        <f>IF(R17=0,0,(INT(((D27*D27*269)/(R17*IF(L15=0,L11,L15)))*1000))/1000)</f>
        <v>3443.2</v>
      </c>
      <c r="S27" s="104"/>
      <c r="T27" s="106">
        <f>IF(T17=0,0,(INT(((D27*D27*269)/(T17*IF(L15=0,L11,L15)))*1000))/1000)</f>
        <v>2152</v>
      </c>
      <c r="U27" s="155"/>
    </row>
    <row r="28" spans="1:21" ht="15.75" customHeight="1">
      <c r="A28" s="157"/>
      <c r="B28" s="159"/>
      <c r="C28" s="159"/>
      <c r="D28" s="135">
        <f>D27*SQRT(2)</f>
        <v>16.000000000000004</v>
      </c>
      <c r="E28" s="136"/>
      <c r="F28" s="103">
        <f>IF(F17=0,0,(INT(((D28*D28*269)/(F17*IF(L15=0,L11,L15)))*1000))/1000)</f>
        <v>137728</v>
      </c>
      <c r="G28" s="104"/>
      <c r="H28" s="106">
        <f>IF(H17=0,0,(INT(((D28*D28*269)/(H17*IF(L15=0,L11,L15)))*1000))/1000)</f>
        <v>68864</v>
      </c>
      <c r="I28" s="104"/>
      <c r="J28" s="106">
        <f>IF(J17=0,0,(INT(((D28*D28*269)/(J17*IF(L15=0,L11,L15)))*1000))/1000)</f>
        <v>34432</v>
      </c>
      <c r="K28" s="104"/>
      <c r="L28" s="106">
        <f>IF(L17=0,0,(INT(((D28*D28*269)/(L17*IF(L15=0,L11,L15)))*1000))/1000)</f>
        <v>17216</v>
      </c>
      <c r="M28" s="104"/>
      <c r="N28" s="106">
        <f>IF(N17=0,0,(INT(((D28*D28*269)/(N17*IF(L15=0,L11,L15)))*1000))/1000)</f>
        <v>13772.8</v>
      </c>
      <c r="O28" s="104"/>
      <c r="P28" s="106">
        <f>IF(P17=0,0,(INT(((D28*D28*269)/(P17*IF(L15=0,L11,L15)))*1000))/1000)</f>
        <v>10760</v>
      </c>
      <c r="Q28" s="104"/>
      <c r="R28" s="106">
        <f>IF(R17=0,0,(INT(((D28*D28*269)/(R17*IF(L15=0,L11,L15)))*1000))/1000)</f>
        <v>6886.4</v>
      </c>
      <c r="S28" s="104"/>
      <c r="T28" s="106">
        <f>IF(T17=0,0,(INT(((D28*D28*269)/(T17*IF(L15=0,L11,L15)))*1000))/1000)</f>
        <v>4304</v>
      </c>
      <c r="U28" s="155"/>
    </row>
    <row r="29" spans="1:21" ht="15.75" customHeight="1">
      <c r="A29" s="157"/>
      <c r="B29" s="159"/>
      <c r="C29" s="159"/>
      <c r="D29" s="135">
        <f>D28*SQRT(2)</f>
        <v>22.627416997969526</v>
      </c>
      <c r="E29" s="136"/>
      <c r="F29" s="103">
        <f>IF(F17=0,0,(INT(((D29*D29*269)/(F17*IF(L15=0,L11,L15)))*1000))/1000)</f>
        <v>275456</v>
      </c>
      <c r="G29" s="104"/>
      <c r="H29" s="106">
        <f>IF(H17=0,0,(INT(((D29*D29*269)/(H17*IF(L15=0,L11,L15)))*1000))/1000)</f>
        <v>137728</v>
      </c>
      <c r="I29" s="104"/>
      <c r="J29" s="106">
        <f>IF(J17=0,0,(INT(((D29*D29*269)/(J17*IF(L15=0,L11,L15)))*1000))/1000)</f>
        <v>68864</v>
      </c>
      <c r="K29" s="104"/>
      <c r="L29" s="106">
        <f>IF(L17=0,0,(INT(((D29*D29*269)/(L17*IF(L15=0,L11,L15)))*1000))/1000)</f>
        <v>34432</v>
      </c>
      <c r="M29" s="104"/>
      <c r="N29" s="106">
        <f>IF(N17=0,0,(INT(((D29*D29*269)/(N17*IF(L15=0,L11,L15)))*1000))/1000)</f>
        <v>27545.6</v>
      </c>
      <c r="O29" s="104"/>
      <c r="P29" s="106">
        <f>IF(P17=0,0,(INT(((D29*D29*269)/(P17*IF(L15=0,L11,L15)))*1000))/1000)</f>
        <v>21520</v>
      </c>
      <c r="Q29" s="104"/>
      <c r="R29" s="106">
        <f>IF(R17=0,0,(INT(((D29*D29*269)/(R17*IF(L15=0,L11,L15)))*1000))/1000)</f>
        <v>13772.8</v>
      </c>
      <c r="S29" s="104"/>
      <c r="T29" s="106">
        <f>IF(T17=0,0,(INT(((D29*D29*269)/(T17*IF(L15=0,L11,L15)))*1000))/1000)</f>
        <v>8608</v>
      </c>
      <c r="U29" s="155"/>
    </row>
    <row r="30" spans="1:21" ht="15.75" customHeight="1" thickBot="1">
      <c r="A30" s="158"/>
      <c r="B30" s="160"/>
      <c r="C30" s="160"/>
      <c r="D30" s="165">
        <f>D29*SQRT(2)</f>
        <v>32.00000000000001</v>
      </c>
      <c r="E30" s="166"/>
      <c r="F30" s="152">
        <f>IF(F17=0,0,(INT(((D30*D30*269)/(F17*IF(L15=0,L11,L15)))*1000))/1000)</f>
        <v>550912</v>
      </c>
      <c r="G30" s="153"/>
      <c r="H30" s="154">
        <f>IF(H17=0,0,(INT(((D30*D30*269)/(H17*IF(L15=0,L11,L15)))*1000))/1000)</f>
        <v>275456</v>
      </c>
      <c r="I30" s="153"/>
      <c r="J30" s="154">
        <f>IF(J17=0,0,(INT(((D30*D30*269)/(J17*IF(L15=0,L11,L15)))*1000))/1000)</f>
        <v>137728</v>
      </c>
      <c r="K30" s="153"/>
      <c r="L30" s="154">
        <f>IF(L17=0,0,(INT(((D30*D30*269)/(L17*IF(L15=0,L11,L15)))*1000))/1000)</f>
        <v>68864</v>
      </c>
      <c r="M30" s="153"/>
      <c r="N30" s="154">
        <f>IF(N17=0,0,(INT(((D30*D30*269)/(N17*IF(L15=0,L11,L15)))*1000))/1000)</f>
        <v>55091.2</v>
      </c>
      <c r="O30" s="153"/>
      <c r="P30" s="154">
        <f>IF(P17=0,0,(INT(((D30*D30*269)/(P17*IF(L15=0,L11,L15)))*1000))/1000)</f>
        <v>43040</v>
      </c>
      <c r="Q30" s="153"/>
      <c r="R30" s="154">
        <f>IF(R17=0,0,(INT(((D30*D30*269)/(R17*IF(L15=0,L11,L15)))*1000))/1000)</f>
        <v>27545.6</v>
      </c>
      <c r="S30" s="153"/>
      <c r="T30" s="154">
        <f>IF(T17=0,0,(INT(((D30*D30*269)/(T17*IF(L15=0,L11,L15)))*1000))/1000)</f>
        <v>17216</v>
      </c>
      <c r="U30" s="156"/>
    </row>
    <row r="31" spans="1:21" ht="13.5" thickTop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</sheetData>
  <sheetProtection password="98C9" sheet="1" objects="1" scenarios="1"/>
  <mergeCells count="145">
    <mergeCell ref="P25:Q26"/>
    <mergeCell ref="R25:S26"/>
    <mergeCell ref="T25:U26"/>
    <mergeCell ref="B19:B30"/>
    <mergeCell ref="H25:I26"/>
    <mergeCell ref="J25:K26"/>
    <mergeCell ref="L25:M26"/>
    <mergeCell ref="N25:O26"/>
    <mergeCell ref="T27:U27"/>
    <mergeCell ref="T28:U28"/>
    <mergeCell ref="A19:A30"/>
    <mergeCell ref="C19:C30"/>
    <mergeCell ref="A17:D17"/>
    <mergeCell ref="A18:D18"/>
    <mergeCell ref="D25:E26"/>
    <mergeCell ref="D30:E30"/>
    <mergeCell ref="D24:E24"/>
    <mergeCell ref="T21:U21"/>
    <mergeCell ref="T22:U22"/>
    <mergeCell ref="T23:U23"/>
    <mergeCell ref="T24:U24"/>
    <mergeCell ref="T17:U17"/>
    <mergeCell ref="T18:U18"/>
    <mergeCell ref="T19:U19"/>
    <mergeCell ref="T20:U20"/>
    <mergeCell ref="R28:S28"/>
    <mergeCell ref="R29:S29"/>
    <mergeCell ref="T29:U29"/>
    <mergeCell ref="T30:U30"/>
    <mergeCell ref="R30:S30"/>
    <mergeCell ref="P30:Q30"/>
    <mergeCell ref="R17:S17"/>
    <mergeCell ref="R18:S18"/>
    <mergeCell ref="R19:S19"/>
    <mergeCell ref="R20:S20"/>
    <mergeCell ref="R21:S21"/>
    <mergeCell ref="R22:S22"/>
    <mergeCell ref="R23:S23"/>
    <mergeCell ref="R24:S24"/>
    <mergeCell ref="R27:S27"/>
    <mergeCell ref="N27:O27"/>
    <mergeCell ref="P27:Q27"/>
    <mergeCell ref="P28:Q28"/>
    <mergeCell ref="P29:Q29"/>
    <mergeCell ref="N24:O24"/>
    <mergeCell ref="N30:O30"/>
    <mergeCell ref="P17:Q17"/>
    <mergeCell ref="P18:Q18"/>
    <mergeCell ref="P19:Q19"/>
    <mergeCell ref="P20:Q20"/>
    <mergeCell ref="P21:Q21"/>
    <mergeCell ref="P22:Q22"/>
    <mergeCell ref="P23:Q23"/>
    <mergeCell ref="P24:Q24"/>
    <mergeCell ref="L30:M30"/>
    <mergeCell ref="N17:O17"/>
    <mergeCell ref="N18:O18"/>
    <mergeCell ref="N19:O19"/>
    <mergeCell ref="N20:O20"/>
    <mergeCell ref="N28:O28"/>
    <mergeCell ref="N29:O29"/>
    <mergeCell ref="N21:O21"/>
    <mergeCell ref="N22:O22"/>
    <mergeCell ref="N23:O23"/>
    <mergeCell ref="J27:K27"/>
    <mergeCell ref="L27:M27"/>
    <mergeCell ref="L28:M28"/>
    <mergeCell ref="L29:M29"/>
    <mergeCell ref="L21:M21"/>
    <mergeCell ref="L22:M22"/>
    <mergeCell ref="L23:M23"/>
    <mergeCell ref="L24:M24"/>
    <mergeCell ref="L17:M17"/>
    <mergeCell ref="L18:M18"/>
    <mergeCell ref="L19:M19"/>
    <mergeCell ref="L20:M20"/>
    <mergeCell ref="J21:K21"/>
    <mergeCell ref="J22:K22"/>
    <mergeCell ref="J23:K23"/>
    <mergeCell ref="J24:K24"/>
    <mergeCell ref="H28:I28"/>
    <mergeCell ref="H29:I29"/>
    <mergeCell ref="H30:I30"/>
    <mergeCell ref="J28:K28"/>
    <mergeCell ref="J29:K29"/>
    <mergeCell ref="J30:K30"/>
    <mergeCell ref="H22:I22"/>
    <mergeCell ref="H23:I23"/>
    <mergeCell ref="H24:I24"/>
    <mergeCell ref="F27:G27"/>
    <mergeCell ref="H27:I27"/>
    <mergeCell ref="D28:E28"/>
    <mergeCell ref="D29:E29"/>
    <mergeCell ref="D27:E27"/>
    <mergeCell ref="F30:G30"/>
    <mergeCell ref="L11:M12"/>
    <mergeCell ref="N11:N12"/>
    <mergeCell ref="F28:G28"/>
    <mergeCell ref="F29:G29"/>
    <mergeCell ref="F25:G26"/>
    <mergeCell ref="H17:I17"/>
    <mergeCell ref="H18:I18"/>
    <mergeCell ref="H19:I19"/>
    <mergeCell ref="H20:I20"/>
    <mergeCell ref="H21:I21"/>
    <mergeCell ref="F17:G17"/>
    <mergeCell ref="F18:G18"/>
    <mergeCell ref="F19:G19"/>
    <mergeCell ref="D23:E23"/>
    <mergeCell ref="D19:E19"/>
    <mergeCell ref="D20:E20"/>
    <mergeCell ref="D21:E21"/>
    <mergeCell ref="D22:E22"/>
    <mergeCell ref="F20:G20"/>
    <mergeCell ref="F21:G21"/>
    <mergeCell ref="L15:M16"/>
    <mergeCell ref="N15:N16"/>
    <mergeCell ref="G8:Q8"/>
    <mergeCell ref="A1:U1"/>
    <mergeCell ref="A2:U2"/>
    <mergeCell ref="A3:U3"/>
    <mergeCell ref="A4:U4"/>
    <mergeCell ref="M9:Q9"/>
    <mergeCell ref="M10:Q10"/>
    <mergeCell ref="P11:Q12"/>
    <mergeCell ref="F23:G23"/>
    <mergeCell ref="F24:G24"/>
    <mergeCell ref="A13:U14"/>
    <mergeCell ref="J19:K19"/>
    <mergeCell ref="J20:K20"/>
    <mergeCell ref="G15:K15"/>
    <mergeCell ref="G16:K16"/>
    <mergeCell ref="J17:K17"/>
    <mergeCell ref="J18:K18"/>
    <mergeCell ref="P15:P16"/>
    <mergeCell ref="A5:U5"/>
    <mergeCell ref="R8:U12"/>
    <mergeCell ref="A8:F12"/>
    <mergeCell ref="F22:G22"/>
    <mergeCell ref="A6:U6"/>
    <mergeCell ref="A7:U7"/>
    <mergeCell ref="G9:K9"/>
    <mergeCell ref="G10:K10"/>
    <mergeCell ref="G11:K12"/>
    <mergeCell ref="D15:F1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Frank Wehmeyer</cp:lastModifiedBy>
  <cp:lastPrinted>2007-01-18T13:58:36Z</cp:lastPrinted>
  <dcterms:created xsi:type="dcterms:W3CDTF">1996-10-17T05:27:31Z</dcterms:created>
  <dcterms:modified xsi:type="dcterms:W3CDTF">2007-03-03T22:07:05Z</dcterms:modified>
  <cp:category/>
  <cp:version/>
  <cp:contentType/>
  <cp:contentStatus/>
</cp:coreProperties>
</file>